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9495"/>
  </bookViews>
  <sheets>
    <sheet name="Bilance větrané místnosti" sheetId="2" r:id="rId1"/>
    <sheet name="Pomoc" sheetId="4" state="hidden" r:id="rId2"/>
    <sheet name="Vypocet koncentrace" sheetId="13" state="hidden" r:id="rId3"/>
  </sheets>
  <calcPr calcId="145621"/>
</workbook>
</file>

<file path=xl/calcChain.xml><?xml version="1.0" encoding="utf-8"?>
<calcChain xmlns="http://schemas.openxmlformats.org/spreadsheetml/2006/main">
  <c r="F16" i="2" l="1"/>
  <c r="N29" i="2" l="1"/>
  <c r="F28" i="2" l="1"/>
  <c r="E288" i="13" l="1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D119" i="13"/>
  <c r="D120" i="13" s="1"/>
  <c r="D121" i="13" s="1"/>
  <c r="D122" i="13" s="1"/>
  <c r="D123" i="13" s="1"/>
  <c r="E118" i="13"/>
  <c r="E117" i="13"/>
  <c r="E116" i="13"/>
  <c r="E115" i="13"/>
  <c r="E114" i="13"/>
  <c r="D114" i="13"/>
  <c r="D115" i="13" s="1"/>
  <c r="D116" i="13" s="1"/>
  <c r="D117" i="13" s="1"/>
  <c r="D118" i="13" s="1"/>
  <c r="E113" i="13"/>
  <c r="E112" i="13"/>
  <c r="E111" i="13"/>
  <c r="E110" i="13"/>
  <c r="E109" i="13"/>
  <c r="D109" i="13"/>
  <c r="D110" i="13" s="1"/>
  <c r="D111" i="13" s="1"/>
  <c r="D112" i="13" s="1"/>
  <c r="D113" i="13" s="1"/>
  <c r="E108" i="13"/>
  <c r="E107" i="13"/>
  <c r="E106" i="13"/>
  <c r="E105" i="13"/>
  <c r="E104" i="13"/>
  <c r="D104" i="13"/>
  <c r="D105" i="13" s="1"/>
  <c r="D106" i="13" s="1"/>
  <c r="D107" i="13" s="1"/>
  <c r="D108" i="13" s="1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D54" i="13"/>
  <c r="D174" i="13" s="1"/>
  <c r="D229" i="13" s="1"/>
  <c r="D284" i="13" s="1"/>
  <c r="E53" i="13"/>
  <c r="E52" i="13"/>
  <c r="E51" i="13"/>
  <c r="E50" i="13"/>
  <c r="E49" i="13"/>
  <c r="D49" i="13"/>
  <c r="D169" i="13" s="1"/>
  <c r="D224" i="13" s="1"/>
  <c r="D279" i="13" s="1"/>
  <c r="E48" i="13"/>
  <c r="E47" i="13"/>
  <c r="E46" i="13"/>
  <c r="E45" i="13"/>
  <c r="E44" i="13"/>
  <c r="D44" i="13"/>
  <c r="D164" i="13" s="1"/>
  <c r="D219" i="13" s="1"/>
  <c r="D274" i="13" s="1"/>
  <c r="E43" i="13"/>
  <c r="E42" i="13"/>
  <c r="E41" i="13"/>
  <c r="E40" i="13"/>
  <c r="E39" i="13"/>
  <c r="D39" i="13"/>
  <c r="D40" i="13" s="1"/>
  <c r="D160" i="13" s="1"/>
  <c r="D215" i="13" s="1"/>
  <c r="D270" i="13" s="1"/>
  <c r="E38" i="13"/>
  <c r="E37" i="13"/>
  <c r="E36" i="13"/>
  <c r="E35" i="13"/>
  <c r="E34" i="13"/>
  <c r="D34" i="13"/>
  <c r="D35" i="13" s="1"/>
  <c r="E33" i="13"/>
  <c r="E32" i="13"/>
  <c r="E31" i="13"/>
  <c r="E30" i="13"/>
  <c r="E29" i="13"/>
  <c r="D29" i="13"/>
  <c r="D30" i="13" s="1"/>
  <c r="D150" i="13" s="1"/>
  <c r="D205" i="13" s="1"/>
  <c r="D260" i="13" s="1"/>
  <c r="E28" i="13"/>
  <c r="E27" i="13"/>
  <c r="E26" i="13"/>
  <c r="E25" i="13"/>
  <c r="E24" i="13"/>
  <c r="D24" i="13"/>
  <c r="D144" i="13" s="1"/>
  <c r="D199" i="13" s="1"/>
  <c r="D254" i="13" s="1"/>
  <c r="E23" i="13"/>
  <c r="E22" i="13"/>
  <c r="E21" i="13"/>
  <c r="E20" i="13"/>
  <c r="E19" i="13"/>
  <c r="D19" i="13"/>
  <c r="D20" i="13" s="1"/>
  <c r="D140" i="13" s="1"/>
  <c r="D195" i="13" s="1"/>
  <c r="D250" i="13" s="1"/>
  <c r="E18" i="13"/>
  <c r="E17" i="13"/>
  <c r="E16" i="13"/>
  <c r="E15" i="13"/>
  <c r="E14" i="13"/>
  <c r="D14" i="13"/>
  <c r="D134" i="13" s="1"/>
  <c r="D189" i="13" s="1"/>
  <c r="D244" i="13" s="1"/>
  <c r="E13" i="13"/>
  <c r="E12" i="13"/>
  <c r="E11" i="13"/>
  <c r="E10" i="13"/>
  <c r="E9" i="13"/>
  <c r="D9" i="13"/>
  <c r="D10" i="13" s="1"/>
  <c r="D11" i="13" s="1"/>
  <c r="E8" i="13"/>
  <c r="E7" i="13"/>
  <c r="E6" i="13"/>
  <c r="E5" i="13"/>
  <c r="E4" i="13"/>
  <c r="D4" i="13"/>
  <c r="D124" i="13" s="1"/>
  <c r="D179" i="13" s="1"/>
  <c r="D234" i="13" s="1"/>
  <c r="D50" i="13" l="1"/>
  <c r="D51" i="13" s="1"/>
  <c r="D52" i="13" s="1"/>
  <c r="D131" i="13"/>
  <c r="D186" i="13" s="1"/>
  <c r="D241" i="13" s="1"/>
  <c r="D66" i="13"/>
  <c r="D12" i="13"/>
  <c r="D171" i="13"/>
  <c r="D226" i="13" s="1"/>
  <c r="D281" i="13" s="1"/>
  <c r="D155" i="13"/>
  <c r="D210" i="13" s="1"/>
  <c r="D265" i="13" s="1"/>
  <c r="D90" i="13"/>
  <c r="D36" i="13"/>
  <c r="D65" i="13"/>
  <c r="D69" i="13"/>
  <c r="D85" i="13"/>
  <c r="D89" i="13"/>
  <c r="D130" i="13"/>
  <c r="D185" i="13" s="1"/>
  <c r="D240" i="13" s="1"/>
  <c r="D154" i="13"/>
  <c r="D209" i="13" s="1"/>
  <c r="D264" i="13" s="1"/>
  <c r="D5" i="13"/>
  <c r="D129" i="13"/>
  <c r="D184" i="13" s="1"/>
  <c r="D239" i="13" s="1"/>
  <c r="D64" i="13"/>
  <c r="D15" i="13"/>
  <c r="D139" i="13"/>
  <c r="D194" i="13" s="1"/>
  <c r="D249" i="13" s="1"/>
  <c r="D74" i="13"/>
  <c r="D21" i="13"/>
  <c r="D25" i="13"/>
  <c r="D149" i="13"/>
  <c r="D204" i="13" s="1"/>
  <c r="D259" i="13" s="1"/>
  <c r="D84" i="13"/>
  <c r="D31" i="13"/>
  <c r="D159" i="13"/>
  <c r="D214" i="13" s="1"/>
  <c r="D269" i="13" s="1"/>
  <c r="D94" i="13"/>
  <c r="D41" i="13"/>
  <c r="D45" i="13"/>
  <c r="D55" i="13"/>
  <c r="D59" i="13"/>
  <c r="D75" i="13"/>
  <c r="D79" i="13"/>
  <c r="D95" i="13"/>
  <c r="D99" i="13"/>
  <c r="D170" i="13" l="1"/>
  <c r="D225" i="13" s="1"/>
  <c r="D280" i="13" s="1"/>
  <c r="D175" i="13"/>
  <c r="D230" i="13" s="1"/>
  <c r="D285" i="13" s="1"/>
  <c r="D56" i="13"/>
  <c r="D161" i="13"/>
  <c r="D216" i="13" s="1"/>
  <c r="D271" i="13" s="1"/>
  <c r="D96" i="13"/>
  <c r="D42" i="13"/>
  <c r="D145" i="13"/>
  <c r="D200" i="13" s="1"/>
  <c r="D255" i="13" s="1"/>
  <c r="D80" i="13"/>
  <c r="D26" i="13"/>
  <c r="D135" i="13"/>
  <c r="D190" i="13" s="1"/>
  <c r="D245" i="13" s="1"/>
  <c r="D70" i="13"/>
  <c r="D16" i="13"/>
  <c r="D156" i="13"/>
  <c r="D211" i="13" s="1"/>
  <c r="D266" i="13" s="1"/>
  <c r="D91" i="13"/>
  <c r="D37" i="13"/>
  <c r="D165" i="13"/>
  <c r="D220" i="13" s="1"/>
  <c r="D275" i="13" s="1"/>
  <c r="D100" i="13"/>
  <c r="D46" i="13"/>
  <c r="D151" i="13"/>
  <c r="D206" i="13" s="1"/>
  <c r="D261" i="13" s="1"/>
  <c r="D86" i="13"/>
  <c r="D32" i="13"/>
  <c r="D141" i="13"/>
  <c r="D196" i="13" s="1"/>
  <c r="D251" i="13" s="1"/>
  <c r="D76" i="13"/>
  <c r="D22" i="13"/>
  <c r="D125" i="13"/>
  <c r="D180" i="13" s="1"/>
  <c r="D235" i="13" s="1"/>
  <c r="D60" i="13"/>
  <c r="D6" i="13"/>
  <c r="D172" i="13"/>
  <c r="D227" i="13" s="1"/>
  <c r="D282" i="13" s="1"/>
  <c r="D53" i="13"/>
  <c r="D173" i="13" s="1"/>
  <c r="D228" i="13" s="1"/>
  <c r="D283" i="13" s="1"/>
  <c r="D132" i="13"/>
  <c r="D187" i="13" s="1"/>
  <c r="D242" i="13" s="1"/>
  <c r="D67" i="13"/>
  <c r="D13" i="13"/>
  <c r="F17" i="2"/>
  <c r="F18" i="2" s="1"/>
  <c r="F3" i="13" s="1"/>
  <c r="F29" i="2"/>
  <c r="L5" i="2"/>
  <c r="F23" i="2"/>
  <c r="F25" i="2" s="1"/>
  <c r="N28" i="2" s="1"/>
  <c r="F14" i="2"/>
  <c r="C24" i="4"/>
  <c r="C25" i="4" s="1"/>
  <c r="C26" i="4" s="1"/>
  <c r="C278" i="13" l="1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G3" i="13"/>
  <c r="D133" i="13"/>
  <c r="D188" i="13" s="1"/>
  <c r="D243" i="13" s="1"/>
  <c r="D68" i="13"/>
  <c r="D142" i="13"/>
  <c r="D197" i="13" s="1"/>
  <c r="D252" i="13" s="1"/>
  <c r="D23" i="13"/>
  <c r="D77" i="13"/>
  <c r="D166" i="13"/>
  <c r="D221" i="13" s="1"/>
  <c r="D276" i="13" s="1"/>
  <c r="D47" i="13"/>
  <c r="D101" i="13"/>
  <c r="D136" i="13"/>
  <c r="D191" i="13" s="1"/>
  <c r="D246" i="13" s="1"/>
  <c r="D71" i="13"/>
  <c r="D17" i="13"/>
  <c r="D43" i="13"/>
  <c r="D162" i="13"/>
  <c r="D217" i="13" s="1"/>
  <c r="D272" i="13" s="1"/>
  <c r="D97" i="13"/>
  <c r="D126" i="13"/>
  <c r="D181" i="13" s="1"/>
  <c r="D236" i="13" s="1"/>
  <c r="D7" i="13"/>
  <c r="D61" i="13"/>
  <c r="D152" i="13"/>
  <c r="D207" i="13" s="1"/>
  <c r="D262" i="13" s="1"/>
  <c r="D87" i="13"/>
  <c r="D33" i="13"/>
  <c r="D157" i="13"/>
  <c r="D212" i="13" s="1"/>
  <c r="D267" i="13" s="1"/>
  <c r="D92" i="13"/>
  <c r="D38" i="13"/>
  <c r="D27" i="13"/>
  <c r="D146" i="13"/>
  <c r="D201" i="13" s="1"/>
  <c r="D256" i="13" s="1"/>
  <c r="D81" i="13"/>
  <c r="D176" i="13"/>
  <c r="D231" i="13" s="1"/>
  <c r="D286" i="13" s="1"/>
  <c r="D57" i="13"/>
  <c r="L24" i="2"/>
  <c r="L25" i="2" s="1"/>
  <c r="L26" i="2" s="1"/>
  <c r="L11" i="2"/>
  <c r="M10" i="2" s="1"/>
  <c r="M11" i="2" s="1"/>
  <c r="M12" i="2" s="1"/>
  <c r="M13" i="2" s="1"/>
  <c r="M14" i="2" s="1"/>
  <c r="M15" i="2" s="1"/>
  <c r="M16" i="2" s="1"/>
  <c r="M17" i="2" s="1"/>
  <c r="M18" i="2" s="1"/>
  <c r="M23" i="2"/>
  <c r="M24" i="2" s="1"/>
  <c r="M25" i="2" s="1"/>
  <c r="M26" i="2" s="1"/>
  <c r="F31" i="2"/>
  <c r="F26" i="2"/>
  <c r="L12" i="2"/>
  <c r="L13" i="2" s="1"/>
  <c r="L14" i="2" s="1"/>
  <c r="L15" i="2" s="1"/>
  <c r="L16" i="2" s="1"/>
  <c r="L17" i="2" s="1"/>
  <c r="L18" i="2" s="1"/>
  <c r="D177" i="13" l="1"/>
  <c r="D232" i="13" s="1"/>
  <c r="D287" i="13" s="1"/>
  <c r="D58" i="13"/>
  <c r="D178" i="13" s="1"/>
  <c r="D233" i="13" s="1"/>
  <c r="D288" i="13" s="1"/>
  <c r="D147" i="13"/>
  <c r="D202" i="13" s="1"/>
  <c r="D257" i="13" s="1"/>
  <c r="D82" i="13"/>
  <c r="D28" i="13"/>
  <c r="D153" i="13"/>
  <c r="D208" i="13" s="1"/>
  <c r="D263" i="13" s="1"/>
  <c r="D88" i="13"/>
  <c r="D127" i="13"/>
  <c r="D182" i="13" s="1"/>
  <c r="D237" i="13" s="1"/>
  <c r="D62" i="13"/>
  <c r="D8" i="13"/>
  <c r="D163" i="13"/>
  <c r="D218" i="13" s="1"/>
  <c r="D273" i="13" s="1"/>
  <c r="D98" i="13"/>
  <c r="D143" i="13"/>
  <c r="D198" i="13" s="1"/>
  <c r="D253" i="13" s="1"/>
  <c r="D78" i="13"/>
  <c r="D158" i="13"/>
  <c r="D213" i="13" s="1"/>
  <c r="D268" i="13" s="1"/>
  <c r="D93" i="13"/>
  <c r="D137" i="13"/>
  <c r="D192" i="13" s="1"/>
  <c r="D247" i="13" s="1"/>
  <c r="D72" i="13"/>
  <c r="D18" i="13"/>
  <c r="D167" i="13"/>
  <c r="D222" i="13" s="1"/>
  <c r="D277" i="13" s="1"/>
  <c r="D102" i="13"/>
  <c r="D48" i="13"/>
  <c r="L20" i="2"/>
  <c r="L21" i="2" s="1"/>
  <c r="M20" i="2" s="1"/>
  <c r="M21" i="2" s="1"/>
  <c r="D138" i="13" l="1"/>
  <c r="D193" i="13" s="1"/>
  <c r="D248" i="13" s="1"/>
  <c r="D73" i="13"/>
  <c r="D148" i="13"/>
  <c r="D203" i="13" s="1"/>
  <c r="D258" i="13" s="1"/>
  <c r="D83" i="13"/>
  <c r="D168" i="13"/>
  <c r="D223" i="13" s="1"/>
  <c r="D278" i="13" s="1"/>
  <c r="D103" i="13"/>
  <c r="D128" i="13"/>
  <c r="D183" i="13" s="1"/>
  <c r="D238" i="13" s="1"/>
  <c r="D63" i="13"/>
  <c r="F20" i="2"/>
  <c r="C5" i="4"/>
  <c r="C6" i="4" s="1"/>
  <c r="C44" i="13" l="1"/>
  <c r="C43" i="13"/>
  <c r="C42" i="13"/>
  <c r="C41" i="13"/>
  <c r="C40" i="13"/>
  <c r="C34" i="13"/>
  <c r="C33" i="13"/>
  <c r="C32" i="13"/>
  <c r="C31" i="13"/>
  <c r="C30" i="13"/>
  <c r="C24" i="13"/>
  <c r="C23" i="13"/>
  <c r="C22" i="13"/>
  <c r="C21" i="13"/>
  <c r="C19" i="13"/>
  <c r="C18" i="13"/>
  <c r="C17" i="13"/>
  <c r="C16" i="13"/>
  <c r="C15" i="13"/>
  <c r="C9" i="13"/>
  <c r="C8" i="13"/>
  <c r="C7" i="13"/>
  <c r="C6" i="13"/>
  <c r="C5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39" i="13"/>
  <c r="C38" i="13"/>
  <c r="C37" i="13"/>
  <c r="C36" i="13"/>
  <c r="C35" i="13"/>
  <c r="C20" i="13"/>
  <c r="C4" i="13"/>
  <c r="F4" i="13" s="1"/>
  <c r="C48" i="13"/>
  <c r="C47" i="13"/>
  <c r="C46" i="13"/>
  <c r="C45" i="13"/>
  <c r="C29" i="13"/>
  <c r="C28" i="13"/>
  <c r="C27" i="13"/>
  <c r="C26" i="13"/>
  <c r="C25" i="13"/>
  <c r="C14" i="13"/>
  <c r="C13" i="13"/>
  <c r="C12" i="13"/>
  <c r="C11" i="13"/>
  <c r="C10" i="13"/>
  <c r="F21" i="2"/>
  <c r="G4" i="13" l="1"/>
  <c r="F5" i="13"/>
  <c r="C119" i="13"/>
  <c r="C118" i="13"/>
  <c r="C117" i="13"/>
  <c r="C116" i="13"/>
  <c r="C115" i="13"/>
  <c r="C109" i="13"/>
  <c r="C108" i="13"/>
  <c r="C107" i="13"/>
  <c r="C106" i="13"/>
  <c r="C105" i="13"/>
  <c r="C54" i="13"/>
  <c r="C53" i="13"/>
  <c r="C52" i="13"/>
  <c r="C51" i="13"/>
  <c r="C50" i="13"/>
  <c r="C288" i="13"/>
  <c r="C287" i="13"/>
  <c r="C286" i="13"/>
  <c r="C285" i="13"/>
  <c r="C284" i="13"/>
  <c r="C283" i="13"/>
  <c r="C282" i="13"/>
  <c r="C281" i="13"/>
  <c r="C280" i="13"/>
  <c r="C279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178" i="13"/>
  <c r="C177" i="13"/>
  <c r="C176" i="13"/>
  <c r="C175" i="13"/>
  <c r="C174" i="13"/>
  <c r="C173" i="13"/>
  <c r="C172" i="13"/>
  <c r="C171" i="13"/>
  <c r="C170" i="13"/>
  <c r="C169" i="13"/>
  <c r="C123" i="13"/>
  <c r="C122" i="13"/>
  <c r="C121" i="13"/>
  <c r="C120" i="13"/>
  <c r="C104" i="13"/>
  <c r="C58" i="13"/>
  <c r="C57" i="13"/>
  <c r="C56" i="13"/>
  <c r="C55" i="13"/>
  <c r="C114" i="13"/>
  <c r="C113" i="13"/>
  <c r="C112" i="13"/>
  <c r="C111" i="13"/>
  <c r="C110" i="13"/>
  <c r="C49" i="13"/>
  <c r="G5" i="13" l="1"/>
  <c r="F6" i="13"/>
  <c r="G6" i="13" l="1"/>
  <c r="F7" i="13"/>
  <c r="G7" i="13" l="1"/>
  <c r="F8" i="13"/>
  <c r="G8" i="13" l="1"/>
  <c r="F9" i="13"/>
  <c r="G9" i="13" l="1"/>
  <c r="F10" i="13"/>
  <c r="G10" i="13" l="1"/>
  <c r="F11" i="13"/>
  <c r="G11" i="13" l="1"/>
  <c r="F12" i="13"/>
  <c r="G12" i="13" l="1"/>
  <c r="F13" i="13"/>
  <c r="G13" i="13" l="1"/>
  <c r="F14" i="13"/>
  <c r="G14" i="13" l="1"/>
  <c r="F15" i="13"/>
  <c r="G15" i="13" l="1"/>
  <c r="F16" i="13"/>
  <c r="G16" i="13" l="1"/>
  <c r="F17" i="13"/>
  <c r="G17" i="13" l="1"/>
  <c r="F18" i="13"/>
  <c r="G18" i="13" l="1"/>
  <c r="F19" i="13"/>
  <c r="G19" i="13" l="1"/>
  <c r="F20" i="13"/>
  <c r="G20" i="13" l="1"/>
  <c r="F21" i="13"/>
  <c r="G21" i="13" l="1"/>
  <c r="F22" i="13"/>
  <c r="G22" i="13" l="1"/>
  <c r="F23" i="13"/>
  <c r="G23" i="13" l="1"/>
  <c r="F24" i="13"/>
  <c r="G24" i="13" l="1"/>
  <c r="F25" i="13"/>
  <c r="G25" i="13" l="1"/>
  <c r="F26" i="13"/>
  <c r="G26" i="13" l="1"/>
  <c r="F27" i="13"/>
  <c r="G27" i="13" l="1"/>
  <c r="F28" i="13"/>
  <c r="G28" i="13" l="1"/>
  <c r="F29" i="13"/>
  <c r="G29" i="13" l="1"/>
  <c r="F30" i="13"/>
  <c r="G30" i="13" l="1"/>
  <c r="F31" i="13"/>
  <c r="G31" i="13" l="1"/>
  <c r="F32" i="13"/>
  <c r="G32" i="13" l="1"/>
  <c r="F33" i="13"/>
  <c r="G33" i="13" l="1"/>
  <c r="F34" i="13"/>
  <c r="G34" i="13" l="1"/>
  <c r="F35" i="13"/>
  <c r="G35" i="13" l="1"/>
  <c r="F36" i="13"/>
  <c r="G36" i="13" l="1"/>
  <c r="F37" i="13"/>
  <c r="G37" i="13" l="1"/>
  <c r="F38" i="13"/>
  <c r="G38" i="13" l="1"/>
  <c r="F39" i="13"/>
  <c r="G39" i="13" l="1"/>
  <c r="F40" i="13"/>
  <c r="G40" i="13" l="1"/>
  <c r="F41" i="13"/>
  <c r="G41" i="13" l="1"/>
  <c r="F42" i="13"/>
  <c r="G42" i="13" l="1"/>
  <c r="F43" i="13"/>
  <c r="G43" i="13" l="1"/>
  <c r="F44" i="13"/>
  <c r="G44" i="13" l="1"/>
  <c r="F45" i="13"/>
  <c r="G45" i="13" l="1"/>
  <c r="F46" i="13"/>
  <c r="G46" i="13" l="1"/>
  <c r="F47" i="13"/>
  <c r="G47" i="13" l="1"/>
  <c r="F48" i="13"/>
  <c r="G48" i="13" l="1"/>
  <c r="F49" i="13"/>
  <c r="G49" i="13" l="1"/>
  <c r="F50" i="13"/>
  <c r="G50" i="13" l="1"/>
  <c r="F51" i="13"/>
  <c r="G51" i="13" l="1"/>
  <c r="F52" i="13"/>
  <c r="G52" i="13" l="1"/>
  <c r="F53" i="13"/>
  <c r="G53" i="13" l="1"/>
  <c r="F54" i="13"/>
  <c r="G54" i="13" l="1"/>
  <c r="F55" i="13"/>
  <c r="G55" i="13" l="1"/>
  <c r="F56" i="13"/>
  <c r="G56" i="13" l="1"/>
  <c r="F57" i="13"/>
  <c r="G57" i="13" l="1"/>
  <c r="F58" i="13"/>
  <c r="G58" i="13" l="1"/>
  <c r="F59" i="13"/>
  <c r="G59" i="13" l="1"/>
  <c r="F60" i="13"/>
  <c r="G60" i="13" l="1"/>
  <c r="F61" i="13"/>
  <c r="G61" i="13" l="1"/>
  <c r="F62" i="13"/>
  <c r="G62" i="13" l="1"/>
  <c r="F63" i="13"/>
  <c r="G63" i="13" l="1"/>
  <c r="F64" i="13"/>
  <c r="G64" i="13" l="1"/>
  <c r="F65" i="13"/>
  <c r="G65" i="13" l="1"/>
  <c r="F66" i="13"/>
  <c r="G66" i="13" l="1"/>
  <c r="F67" i="13"/>
  <c r="G67" i="13" l="1"/>
  <c r="F68" i="13"/>
  <c r="G68" i="13" l="1"/>
  <c r="F69" i="13"/>
  <c r="G69" i="13" l="1"/>
  <c r="F70" i="13"/>
  <c r="G70" i="13" l="1"/>
  <c r="F71" i="13"/>
  <c r="G71" i="13" l="1"/>
  <c r="F72" i="13"/>
  <c r="G72" i="13" l="1"/>
  <c r="F73" i="13"/>
  <c r="G73" i="13" l="1"/>
  <c r="F74" i="13"/>
  <c r="G74" i="13" l="1"/>
  <c r="F75" i="13"/>
  <c r="G75" i="13" l="1"/>
  <c r="F76" i="13"/>
  <c r="G76" i="13" l="1"/>
  <c r="F77" i="13"/>
  <c r="G77" i="13" l="1"/>
  <c r="F78" i="13"/>
  <c r="G78" i="13" l="1"/>
  <c r="F79" i="13"/>
  <c r="G79" i="13" l="1"/>
  <c r="F80" i="13"/>
  <c r="G80" i="13" l="1"/>
  <c r="F81" i="13"/>
  <c r="G81" i="13" l="1"/>
  <c r="F82" i="13"/>
  <c r="G82" i="13" l="1"/>
  <c r="F83" i="13"/>
  <c r="G83" i="13" l="1"/>
  <c r="F84" i="13"/>
  <c r="G84" i="13" l="1"/>
  <c r="F85" i="13"/>
  <c r="G85" i="13" l="1"/>
  <c r="F86" i="13"/>
  <c r="G86" i="13" l="1"/>
  <c r="F87" i="13"/>
  <c r="G87" i="13" l="1"/>
  <c r="F88" i="13"/>
  <c r="G88" i="13" l="1"/>
  <c r="F89" i="13"/>
  <c r="G89" i="13" l="1"/>
  <c r="F90" i="13"/>
  <c r="G90" i="13" l="1"/>
  <c r="F91" i="13"/>
  <c r="G91" i="13" l="1"/>
  <c r="F92" i="13"/>
  <c r="G92" i="13" l="1"/>
  <c r="F93" i="13"/>
  <c r="G93" i="13" l="1"/>
  <c r="F94" i="13"/>
  <c r="G94" i="13" l="1"/>
  <c r="F95" i="13"/>
  <c r="G95" i="13" l="1"/>
  <c r="F96" i="13"/>
  <c r="G96" i="13" l="1"/>
  <c r="F97" i="13"/>
  <c r="G97" i="13" l="1"/>
  <c r="F98" i="13"/>
  <c r="G98" i="13" l="1"/>
  <c r="F99" i="13"/>
  <c r="G99" i="13" l="1"/>
  <c r="F100" i="13"/>
  <c r="F101" i="13" l="1"/>
  <c r="G100" i="13"/>
  <c r="F102" i="13" l="1"/>
  <c r="G101" i="13"/>
  <c r="G102" i="13" l="1"/>
  <c r="F103" i="13"/>
  <c r="F104" i="13" l="1"/>
  <c r="G103" i="13"/>
  <c r="F105" i="13" l="1"/>
  <c r="G104" i="13"/>
  <c r="F106" i="13" l="1"/>
  <c r="G105" i="13"/>
  <c r="F107" i="13" l="1"/>
  <c r="G106" i="13"/>
  <c r="F108" i="13" l="1"/>
  <c r="G107" i="13"/>
  <c r="F109" i="13" l="1"/>
  <c r="G108" i="13"/>
  <c r="F110" i="13" l="1"/>
  <c r="G109" i="13"/>
  <c r="F111" i="13" l="1"/>
  <c r="G110" i="13"/>
  <c r="F112" i="13" l="1"/>
  <c r="G111" i="13"/>
  <c r="G112" i="13" l="1"/>
  <c r="F113" i="13"/>
  <c r="F114" i="13" l="1"/>
  <c r="G113" i="13"/>
  <c r="F115" i="13" l="1"/>
  <c r="G114" i="13"/>
  <c r="F116" i="13" l="1"/>
  <c r="G115" i="13"/>
  <c r="F117" i="13" l="1"/>
  <c r="G116" i="13"/>
  <c r="G117" i="13" l="1"/>
  <c r="F118" i="13"/>
  <c r="F119" i="13" l="1"/>
  <c r="G118" i="13"/>
  <c r="F120" i="13" l="1"/>
  <c r="G119" i="13"/>
  <c r="F121" i="13" l="1"/>
  <c r="G120" i="13"/>
  <c r="F122" i="13" l="1"/>
  <c r="G121" i="13"/>
  <c r="G122" i="13" l="1"/>
  <c r="F123" i="13"/>
  <c r="F124" i="13" l="1"/>
  <c r="G123" i="13"/>
  <c r="F125" i="13" l="1"/>
  <c r="G124" i="13"/>
  <c r="G125" i="13" l="1"/>
  <c r="F126" i="13"/>
  <c r="F127" i="13" l="1"/>
  <c r="G126" i="13"/>
  <c r="F128" i="13" l="1"/>
  <c r="G127" i="13"/>
  <c r="F129" i="13" l="1"/>
  <c r="G128" i="13"/>
  <c r="F130" i="13" l="1"/>
  <c r="G129" i="13"/>
  <c r="G130" i="13" l="1"/>
  <c r="F131" i="13"/>
  <c r="F132" i="13" l="1"/>
  <c r="G131" i="13"/>
  <c r="F133" i="13" l="1"/>
  <c r="G132" i="13"/>
  <c r="G133" i="13" l="1"/>
  <c r="F134" i="13"/>
  <c r="G134" i="13" l="1"/>
  <c r="F135" i="13"/>
  <c r="F136" i="13" l="1"/>
  <c r="G135" i="13"/>
  <c r="F137" i="13" l="1"/>
  <c r="G136" i="13"/>
  <c r="F138" i="13" l="1"/>
  <c r="G137" i="13"/>
  <c r="F139" i="13" l="1"/>
  <c r="G138" i="13"/>
  <c r="F140" i="13" l="1"/>
  <c r="G139" i="13"/>
  <c r="F141" i="13" l="1"/>
  <c r="G140" i="13"/>
  <c r="F142" i="13" l="1"/>
  <c r="G141" i="13"/>
  <c r="F143" i="13" l="1"/>
  <c r="G142" i="13"/>
  <c r="G143" i="13" l="1"/>
  <c r="F144" i="13"/>
  <c r="F145" i="13" l="1"/>
  <c r="G144" i="13"/>
  <c r="F146" i="13" l="1"/>
  <c r="G145" i="13"/>
  <c r="G146" i="13" l="1"/>
  <c r="F147" i="13"/>
  <c r="F148" i="13" l="1"/>
  <c r="G147" i="13"/>
  <c r="F149" i="13" l="1"/>
  <c r="G148" i="13"/>
  <c r="F150" i="13" l="1"/>
  <c r="G149" i="13"/>
  <c r="F151" i="13" l="1"/>
  <c r="G150" i="13"/>
  <c r="G151" i="13" l="1"/>
  <c r="F152" i="13"/>
  <c r="F153" i="13" l="1"/>
  <c r="G152" i="13"/>
  <c r="F154" i="13" l="1"/>
  <c r="G153" i="13"/>
  <c r="F155" i="13" l="1"/>
  <c r="G154" i="13"/>
  <c r="F156" i="13" l="1"/>
  <c r="G155" i="13"/>
  <c r="F157" i="13" l="1"/>
  <c r="G156" i="13"/>
  <c r="F158" i="13" l="1"/>
  <c r="G157" i="13"/>
  <c r="F159" i="13" l="1"/>
  <c r="G158" i="13"/>
  <c r="F160" i="13" l="1"/>
  <c r="G159" i="13"/>
  <c r="F161" i="13" l="1"/>
  <c r="G160" i="13"/>
  <c r="F162" i="13" l="1"/>
  <c r="G161" i="13"/>
  <c r="F163" i="13" l="1"/>
  <c r="G162" i="13"/>
  <c r="G163" i="13" l="1"/>
  <c r="F164" i="13"/>
  <c r="F165" i="13" l="1"/>
  <c r="G164" i="13"/>
  <c r="F166" i="13" l="1"/>
  <c r="G165" i="13"/>
  <c r="F167" i="13" l="1"/>
  <c r="G166" i="13"/>
  <c r="G167" i="13" l="1"/>
  <c r="F168" i="13"/>
  <c r="F169" i="13" l="1"/>
  <c r="G168" i="13"/>
  <c r="F170" i="13" l="1"/>
  <c r="G169" i="13"/>
  <c r="F171" i="13" l="1"/>
  <c r="G170" i="13"/>
  <c r="F172" i="13" l="1"/>
  <c r="G171" i="13"/>
  <c r="F173" i="13" l="1"/>
  <c r="G172" i="13"/>
  <c r="F174" i="13" l="1"/>
  <c r="G173" i="13"/>
  <c r="G174" i="13" l="1"/>
  <c r="F175" i="13"/>
  <c r="G175" i="13" l="1"/>
  <c r="F176" i="13"/>
  <c r="G176" i="13" l="1"/>
  <c r="F177" i="13"/>
  <c r="G177" i="13" l="1"/>
  <c r="F178" i="13"/>
  <c r="G178" i="13" l="1"/>
  <c r="F179" i="13"/>
  <c r="G179" i="13" l="1"/>
  <c r="F180" i="13"/>
  <c r="F181" i="13" l="1"/>
  <c r="G180" i="13"/>
  <c r="G181" i="13" l="1"/>
  <c r="F182" i="13"/>
  <c r="G182" i="13" l="1"/>
  <c r="F183" i="13"/>
  <c r="G183" i="13" l="1"/>
  <c r="F184" i="13"/>
  <c r="G184" i="13" l="1"/>
  <c r="F185" i="13"/>
  <c r="G185" i="13" l="1"/>
  <c r="F186" i="13"/>
  <c r="G186" i="13" l="1"/>
  <c r="F187" i="13"/>
  <c r="F188" i="13" l="1"/>
  <c r="G187" i="13"/>
  <c r="G188" i="13" l="1"/>
  <c r="F189" i="13"/>
  <c r="G189" i="13" l="1"/>
  <c r="F190" i="13"/>
  <c r="G190" i="13" l="1"/>
  <c r="F191" i="13"/>
  <c r="G191" i="13" l="1"/>
  <c r="F192" i="13"/>
  <c r="G192" i="13" l="1"/>
  <c r="F193" i="13"/>
  <c r="G193" i="13" l="1"/>
  <c r="F194" i="13"/>
  <c r="G194" i="13" l="1"/>
  <c r="F195" i="13"/>
  <c r="G195" i="13" l="1"/>
  <c r="F196" i="13"/>
  <c r="G196" i="13" l="1"/>
  <c r="F197" i="13"/>
  <c r="G197" i="13" l="1"/>
  <c r="F198" i="13"/>
  <c r="G198" i="13" l="1"/>
  <c r="F199" i="13"/>
  <c r="G199" i="13" l="1"/>
  <c r="F200" i="13"/>
  <c r="G200" i="13" l="1"/>
  <c r="F201" i="13"/>
  <c r="G201" i="13" l="1"/>
  <c r="F202" i="13"/>
  <c r="G202" i="13" l="1"/>
  <c r="F203" i="13"/>
  <c r="G203" i="13" l="1"/>
  <c r="F204" i="13"/>
  <c r="G204" i="13" l="1"/>
  <c r="F205" i="13"/>
  <c r="G205" i="13" l="1"/>
  <c r="F206" i="13"/>
  <c r="G206" i="13" l="1"/>
  <c r="F207" i="13"/>
  <c r="G207" i="13" l="1"/>
  <c r="F208" i="13"/>
  <c r="G208" i="13" l="1"/>
  <c r="F209" i="13"/>
  <c r="G209" i="13" l="1"/>
  <c r="F210" i="13"/>
  <c r="G210" i="13" l="1"/>
  <c r="F211" i="13"/>
  <c r="F212" i="13" l="1"/>
  <c r="G211" i="13"/>
  <c r="F213" i="13" l="1"/>
  <c r="G212" i="13"/>
  <c r="G213" i="13" l="1"/>
  <c r="F214" i="13"/>
  <c r="G214" i="13" l="1"/>
  <c r="F215" i="13"/>
  <c r="G215" i="13" l="1"/>
  <c r="F216" i="13"/>
  <c r="G216" i="13" l="1"/>
  <c r="F217" i="13"/>
  <c r="F218" i="13" l="1"/>
  <c r="G217" i="13"/>
  <c r="F219" i="13" l="1"/>
  <c r="G218" i="13"/>
  <c r="G219" i="13" l="1"/>
  <c r="F220" i="13"/>
  <c r="G220" i="13" l="1"/>
  <c r="F221" i="13"/>
  <c r="F222" i="13" l="1"/>
  <c r="G221" i="13"/>
  <c r="F223" i="13" l="1"/>
  <c r="G222" i="13"/>
  <c r="F224" i="13" l="1"/>
  <c r="G223" i="13"/>
  <c r="F225" i="13" l="1"/>
  <c r="G224" i="13"/>
  <c r="F226" i="13" l="1"/>
  <c r="G225" i="13"/>
  <c r="F227" i="13" l="1"/>
  <c r="G226" i="13"/>
  <c r="F228" i="13" l="1"/>
  <c r="G227" i="13"/>
  <c r="F229" i="13" l="1"/>
  <c r="G228" i="13"/>
  <c r="F230" i="13" l="1"/>
  <c r="G229" i="13"/>
  <c r="F231" i="13" l="1"/>
  <c r="G230" i="13"/>
  <c r="F232" i="13" l="1"/>
  <c r="G231" i="13"/>
  <c r="F233" i="13" l="1"/>
  <c r="G232" i="13"/>
  <c r="F234" i="13" l="1"/>
  <c r="G233" i="13"/>
  <c r="F235" i="13" l="1"/>
  <c r="G234" i="13"/>
  <c r="F236" i="13" l="1"/>
  <c r="G235" i="13"/>
  <c r="F237" i="13" l="1"/>
  <c r="G236" i="13"/>
  <c r="F238" i="13" l="1"/>
  <c r="G237" i="13"/>
  <c r="F239" i="13" l="1"/>
  <c r="G238" i="13"/>
  <c r="F240" i="13" l="1"/>
  <c r="G239" i="13"/>
  <c r="F241" i="13" l="1"/>
  <c r="G240" i="13"/>
  <c r="F242" i="13" l="1"/>
  <c r="G241" i="13"/>
  <c r="F243" i="13" l="1"/>
  <c r="G242" i="13"/>
  <c r="F244" i="13" l="1"/>
  <c r="G243" i="13"/>
  <c r="N30" i="2" s="1"/>
  <c r="N31" i="2" s="1"/>
  <c r="F245" i="13" l="1"/>
  <c r="G244" i="13"/>
  <c r="F246" i="13" l="1"/>
  <c r="G245" i="13"/>
  <c r="F247" i="13" l="1"/>
  <c r="G246" i="13"/>
  <c r="F248" i="13" l="1"/>
  <c r="G247" i="13"/>
  <c r="F249" i="13" l="1"/>
  <c r="G248" i="13"/>
  <c r="F250" i="13" l="1"/>
  <c r="G249" i="13"/>
  <c r="F251" i="13" l="1"/>
  <c r="G250" i="13"/>
  <c r="F252" i="13" l="1"/>
  <c r="G251" i="13"/>
  <c r="F253" i="13" l="1"/>
  <c r="G252" i="13"/>
  <c r="F254" i="13" l="1"/>
  <c r="G253" i="13"/>
  <c r="F255" i="13" l="1"/>
  <c r="G254" i="13"/>
  <c r="F256" i="13" l="1"/>
  <c r="G255" i="13"/>
  <c r="F257" i="13" l="1"/>
  <c r="G256" i="13"/>
  <c r="F258" i="13" l="1"/>
  <c r="G257" i="13"/>
  <c r="F259" i="13" l="1"/>
  <c r="G258" i="13"/>
  <c r="F260" i="13" l="1"/>
  <c r="G259" i="13"/>
  <c r="F261" i="13" l="1"/>
  <c r="G260" i="13"/>
  <c r="F262" i="13" l="1"/>
  <c r="G261" i="13"/>
  <c r="F263" i="13" l="1"/>
  <c r="G262" i="13"/>
  <c r="F264" i="13" l="1"/>
  <c r="G263" i="13"/>
  <c r="F265" i="13" l="1"/>
  <c r="G264" i="13"/>
  <c r="F266" i="13" l="1"/>
  <c r="G265" i="13"/>
  <c r="F267" i="13" l="1"/>
  <c r="G266" i="13"/>
  <c r="F268" i="13" l="1"/>
  <c r="G267" i="13"/>
  <c r="F269" i="13" l="1"/>
  <c r="G268" i="13"/>
  <c r="F270" i="13" l="1"/>
  <c r="G269" i="13"/>
  <c r="F271" i="13" l="1"/>
  <c r="G270" i="13"/>
  <c r="F272" i="13" l="1"/>
  <c r="G271" i="13"/>
  <c r="F273" i="13" l="1"/>
  <c r="G272" i="13"/>
  <c r="F274" i="13" l="1"/>
  <c r="G273" i="13"/>
  <c r="F275" i="13" l="1"/>
  <c r="G274" i="13"/>
  <c r="F276" i="13" l="1"/>
  <c r="G275" i="13"/>
  <c r="F277" i="13" l="1"/>
  <c r="G276" i="13"/>
  <c r="F278" i="13" l="1"/>
  <c r="G277" i="13"/>
  <c r="F279" i="13" l="1"/>
  <c r="G278" i="13"/>
  <c r="F280" i="13" l="1"/>
  <c r="G279" i="13"/>
  <c r="F281" i="13" l="1"/>
  <c r="G280" i="13"/>
  <c r="F282" i="13" l="1"/>
  <c r="G281" i="13"/>
  <c r="F283" i="13" l="1"/>
  <c r="G282" i="13"/>
  <c r="F284" i="13" l="1"/>
  <c r="G283" i="13"/>
  <c r="F285" i="13" l="1"/>
  <c r="G284" i="13"/>
  <c r="F286" i="13" l="1"/>
  <c r="G285" i="13"/>
  <c r="F287" i="13" l="1"/>
  <c r="G286" i="13"/>
  <c r="F288" i="13" l="1"/>
  <c r="G288" i="13" s="1"/>
  <c r="G287" i="13"/>
</calcChain>
</file>

<file path=xl/comments1.xml><?xml version="1.0" encoding="utf-8"?>
<comments xmlns="http://schemas.openxmlformats.org/spreadsheetml/2006/main">
  <authors>
    <author>Vladimír Zmrhal</author>
  </authors>
  <commentList>
    <comment ref="K8" authorId="0">
      <text>
        <r>
          <rPr>
            <sz val="8"/>
            <color indexed="81"/>
            <rFont val="Tahoma"/>
            <family val="2"/>
            <charset val="238"/>
          </rPr>
          <t>Hodnoty se přebírají i pro ostatní vyučovací hodiny a přestávky</t>
        </r>
        <r>
          <rPr>
            <b/>
            <sz val="8"/>
            <color indexed="81"/>
            <rFont val="Tahoma"/>
            <family val="2"/>
            <charset val="238"/>
          </rPr>
          <t>.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>Orientační hodnota sloužící k výpočtu intenzity větrání</t>
        </r>
      </text>
    </comment>
    <comment ref="N10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Zadejte maximální počet dětí ve třídě.</t>
        </r>
      </text>
    </comment>
    <comment ref="N11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>Zadejte počet vyučujících, resp. dospělých osob např. asistentů.</t>
        </r>
      </text>
    </comment>
    <comment ref="N12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3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4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5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Zvolte požadovanou kvalitu ovzduší v učebně.</t>
        </r>
      </text>
    </comment>
    <comment ref="N16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7" authorId="0">
      <text>
        <r>
          <rPr>
            <sz val="8"/>
            <color indexed="81"/>
            <rFont val="Tahoma"/>
            <family val="2"/>
            <charset val="238"/>
          </rPr>
          <t>400 ppm - venkovská oblast
550 ppm - městská aglomerace
700 ppm - průmyslová oblast</t>
        </r>
      </text>
    </comment>
    <comment ref="N17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8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9" authorId="0">
      <text>
        <r>
          <rPr>
            <sz val="8"/>
            <color indexed="81"/>
            <rFont val="Tahoma"/>
            <family val="2"/>
            <charset val="238"/>
          </rPr>
          <t>Pokud mají děti povolen volný pohyb po škole, uvede se 50 %.</t>
        </r>
      </text>
    </comment>
    <comment ref="N20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1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3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4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5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6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Zadejte účinnost (teplotní faktor) ZZT. 
V případě přirozeného, podtlakového nebo hybridního větrání je rovna 0.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Stanovena z návrhového průtoku větracího vzduchu
</t>
        </r>
      </text>
    </comment>
  </commentList>
</comments>
</file>

<file path=xl/sharedStrings.xml><?xml version="1.0" encoding="utf-8"?>
<sst xmlns="http://schemas.openxmlformats.org/spreadsheetml/2006/main" count="102" uniqueCount="86">
  <si>
    <t>Čas</t>
  </si>
  <si>
    <t>C</t>
  </si>
  <si>
    <t>Interval</t>
  </si>
  <si>
    <t>V</t>
  </si>
  <si>
    <t>[1 min]</t>
  </si>
  <si>
    <t>[obj. %]</t>
  </si>
  <si>
    <t>[ppm]</t>
  </si>
  <si>
    <t>Objem místnosti</t>
  </si>
  <si>
    <t>[-]</t>
  </si>
  <si>
    <r>
      <t>[m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/h]</t>
    </r>
  </si>
  <si>
    <r>
      <t>M</t>
    </r>
    <r>
      <rPr>
        <vertAlign val="subscript"/>
        <sz val="10"/>
        <color theme="1"/>
        <rFont val="Arial"/>
        <family val="2"/>
        <charset val="238"/>
      </rPr>
      <t>š</t>
    </r>
  </si>
  <si>
    <r>
      <t>C</t>
    </r>
    <r>
      <rPr>
        <vertAlign val="subscript"/>
        <sz val="10"/>
        <color theme="1"/>
        <rFont val="Arial"/>
        <family val="2"/>
        <charset val="238"/>
      </rPr>
      <t>0</t>
    </r>
  </si>
  <si>
    <t>Počet dětí ve třídě</t>
  </si>
  <si>
    <t>Typ školy</t>
  </si>
  <si>
    <t>Vyučující</t>
  </si>
  <si>
    <t>ppm</t>
  </si>
  <si>
    <t>1. Malá přestávka</t>
  </si>
  <si>
    <t>Velká přestávka</t>
  </si>
  <si>
    <t>2. Malá přestávka</t>
  </si>
  <si>
    <t>3. Malá přestávka</t>
  </si>
  <si>
    <t>%</t>
  </si>
  <si>
    <t>Procento dětí o přestávkách ve třídě</t>
  </si>
  <si>
    <t>Základní škola 1. stupeň</t>
  </si>
  <si>
    <t>Základní škola 2. stupeň</t>
  </si>
  <si>
    <t>Střední škola</t>
  </si>
  <si>
    <t>Mateřská školka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</si>
  <si>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</si>
  <si>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</t>
    </r>
  </si>
  <si>
    <r>
      <t>h</t>
    </r>
    <r>
      <rPr>
        <vertAlign val="superscript"/>
        <sz val="10"/>
        <color theme="1"/>
        <rFont val="Arial"/>
        <family val="2"/>
        <charset val="238"/>
      </rPr>
      <t>-1</t>
    </r>
  </si>
  <si>
    <t>Tepelná ztráta větráním</t>
  </si>
  <si>
    <t>°C</t>
  </si>
  <si>
    <t>W</t>
  </si>
  <si>
    <t>Teplota venkovního vzduchu</t>
  </si>
  <si>
    <t>Účinnost ZZT</t>
  </si>
  <si>
    <t>Teplota vzduchu v místnosti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</si>
  <si>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/h.os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</si>
  <si>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š</t>
    </r>
    <r>
      <rPr>
        <b/>
        <sz val="10"/>
        <color theme="1"/>
        <rFont val="Arial"/>
        <family val="2"/>
        <charset val="238"/>
      </rPr>
      <t xml:space="preserve"> (děti)</t>
    </r>
  </si>
  <si>
    <t>Počet žáků</t>
  </si>
  <si>
    <t xml:space="preserve">Hustota vzduchu </t>
  </si>
  <si>
    <t>Větrání</t>
  </si>
  <si>
    <t>Akce:</t>
  </si>
  <si>
    <t>Adresa:</t>
  </si>
  <si>
    <t>Datum:</t>
  </si>
  <si>
    <t>Vypracoval:</t>
  </si>
  <si>
    <t>Zadání učebny</t>
  </si>
  <si>
    <t>osob</t>
  </si>
  <si>
    <t>Větrání během vyučovací hodiny</t>
  </si>
  <si>
    <t>od</t>
  </si>
  <si>
    <t>do</t>
  </si>
  <si>
    <t>24 h</t>
  </si>
  <si>
    <t>1h</t>
  </si>
  <si>
    <t>1min</t>
  </si>
  <si>
    <t>5min</t>
  </si>
  <si>
    <t>Větrání během malé přestávky</t>
  </si>
  <si>
    <r>
      <t>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venkovním ovzduší</t>
    </r>
  </si>
  <si>
    <r>
      <t>Počáteční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třídě</t>
    </r>
  </si>
  <si>
    <t>Množství vzduchu na žáka</t>
  </si>
  <si>
    <t>D1200</t>
  </si>
  <si>
    <t>Množství vzduchu na vyučujícího</t>
  </si>
  <si>
    <t>Návrhový průtok větracího vzduchu</t>
  </si>
  <si>
    <t>Intenzita větrání (orientačně)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</si>
  <si>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dětí</t>
    </r>
  </si>
  <si>
    <t>čas</t>
  </si>
  <si>
    <t>pomoc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</si>
  <si>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učitele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</si>
  <si>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vyučování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</si>
  <si>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přestávkách</t>
    </r>
  </si>
  <si>
    <t>10 min</t>
  </si>
  <si>
    <t>20 min</t>
  </si>
  <si>
    <t>Větrání během velké přestávky</t>
  </si>
  <si>
    <r>
      <t>Max. koncentrace CO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</t>
    </r>
  </si>
  <si>
    <r>
      <t>Průtok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/h</t>
    </r>
  </si>
  <si>
    <t>Titul, Jméno Příjmení</t>
  </si>
  <si>
    <t>Navržené větrání</t>
  </si>
  <si>
    <r>
      <t>Produkce CO</t>
    </r>
    <r>
      <rPr>
        <b/>
        <vertAlign val="subscript"/>
        <sz val="10"/>
        <color theme="1"/>
        <rFont val="Arial"/>
        <family val="2"/>
        <charset val="238"/>
      </rPr>
      <t>2</t>
    </r>
  </si>
  <si>
    <t>Venkovní výpočtová teplota ČSN 12831</t>
  </si>
  <si>
    <r>
      <t>Stanovení průtoku venkovního vzduchu a bilance CO</t>
    </r>
    <r>
      <rPr>
        <b/>
        <vertAlign val="sub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 v učebně</t>
    </r>
  </si>
  <si>
    <t>Návrhový průtok</t>
  </si>
  <si>
    <t>ZÁVĚR</t>
  </si>
  <si>
    <r>
      <t>Průtok pro dodržení CO</t>
    </r>
    <r>
      <rPr>
        <vertAlign val="subscript"/>
        <sz val="9"/>
        <color theme="1"/>
        <rFont val="Arial"/>
        <family val="2"/>
        <charset val="238"/>
      </rPr>
      <t>2</t>
    </r>
  </si>
  <si>
    <t>1. vyučovací hodina 45 min (průtoky vzduchu platí i pro 2, 3, 4 a 5 hodinu)</t>
  </si>
  <si>
    <r>
      <t>Maximální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 učebně</t>
    </r>
  </si>
  <si>
    <t>Učebny č.:</t>
  </si>
  <si>
    <t>Základní škola Jana Masaryka</t>
  </si>
  <si>
    <t>Pražská 4, Praha 4</t>
  </si>
  <si>
    <t>401 - 8.A, 402 - 8.B, 403 - 8.C,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</si>
</sst>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00"/>
    <numFmt numFmtId="166" formatCode="0.000"/>
    <numFmt numFmtId="167" formatCode="0.0"/>
    <numFmt numFmtId="168" formatCode="0.000000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vertAlign val="sub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5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 textRotation="90"/>
    </xf>
    <xf numFmtId="2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2" fillId="0" borderId="0" xfId="0" applyFont="1"/>
    <xf numFmtId="0" fontId="7" fillId="0" borderId="13" xfId="0" applyFont="1" applyBorder="1"/>
    <xf numFmtId="0" fontId="7" fillId="0" borderId="9" xfId="0" applyFont="1" applyBorder="1"/>
    <xf numFmtId="0" fontId="2" fillId="0" borderId="0" xfId="0" applyFont="1" applyBorder="1"/>
    <xf numFmtId="0" fontId="7" fillId="0" borderId="10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20" fontId="7" fillId="0" borderId="0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4" xfId="0" applyFont="1" applyBorder="1"/>
    <xf numFmtId="0" fontId="13" fillId="0" borderId="0" xfId="0" applyFont="1" applyBorder="1"/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 textRotation="90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6" fillId="0" borderId="12" xfId="0" applyFont="1" applyBorder="1"/>
    <xf numFmtId="0" fontId="13" fillId="0" borderId="15" xfId="0" applyFont="1" applyBorder="1"/>
    <xf numFmtId="0" fontId="7" fillId="0" borderId="16" xfId="0" applyFont="1" applyFill="1" applyBorder="1" applyAlignment="1">
      <alignment horizontal="center"/>
    </xf>
    <xf numFmtId="0" fontId="6" fillId="0" borderId="13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10" xfId="0" applyFont="1" applyBorder="1" applyAlignment="1">
      <alignment horizontal="center"/>
    </xf>
    <xf numFmtId="0" fontId="6" fillId="0" borderId="16" xfId="0" applyFont="1" applyBorder="1"/>
    <xf numFmtId="0" fontId="2" fillId="0" borderId="16" xfId="0" applyFont="1" applyBorder="1"/>
    <xf numFmtId="0" fontId="7" fillId="0" borderId="1" xfId="0" applyFont="1" applyFill="1" applyBorder="1" applyAlignment="1" applyProtection="1">
      <alignment horizontal="center"/>
      <protection hidden="1"/>
    </xf>
    <xf numFmtId="2" fontId="7" fillId="0" borderId="1" xfId="0" applyNumberFormat="1" applyFont="1" applyFill="1" applyBorder="1" applyAlignment="1" applyProtection="1">
      <alignment horizontal="center"/>
      <protection hidden="1"/>
    </xf>
    <xf numFmtId="2" fontId="7" fillId="0" borderId="5" xfId="0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16" fillId="0" borderId="12" xfId="0" applyFont="1" applyBorder="1"/>
    <xf numFmtId="0" fontId="7" fillId="0" borderId="13" xfId="0" applyFont="1" applyFill="1" applyBorder="1" applyAlignment="1">
      <alignment horizontal="center"/>
    </xf>
    <xf numFmtId="0" fontId="7" fillId="0" borderId="16" xfId="0" applyFont="1" applyFill="1" applyBorder="1"/>
    <xf numFmtId="2" fontId="7" fillId="0" borderId="16" xfId="0" applyNumberFormat="1" applyFont="1" applyFill="1" applyBorder="1" applyAlignment="1">
      <alignment horizontal="left"/>
    </xf>
    <xf numFmtId="20" fontId="7" fillId="0" borderId="10" xfId="0" applyNumberFormat="1" applyFont="1" applyBorder="1" applyAlignment="1">
      <alignment horizontal="center"/>
    </xf>
    <xf numFmtId="0" fontId="7" fillId="0" borderId="14" xfId="0" applyFont="1" applyFill="1" applyBorder="1"/>
    <xf numFmtId="0" fontId="7" fillId="0" borderId="10" xfId="0" applyFont="1" applyFill="1" applyBorder="1"/>
    <xf numFmtId="166" fontId="7" fillId="0" borderId="0" xfId="0" applyNumberFormat="1" applyFont="1"/>
    <xf numFmtId="0" fontId="7" fillId="4" borderId="0" xfId="0" applyFont="1" applyFill="1" applyBorder="1"/>
    <xf numFmtId="0" fontId="7" fillId="4" borderId="10" xfId="0" applyFont="1" applyFill="1" applyBorder="1"/>
    <xf numFmtId="0" fontId="4" fillId="4" borderId="10" xfId="0" applyFont="1" applyFill="1" applyBorder="1"/>
    <xf numFmtId="0" fontId="6" fillId="0" borderId="0" xfId="0" applyFont="1" applyBorder="1" applyAlignment="1" applyProtection="1">
      <alignment horizontal="center"/>
      <protection hidden="1"/>
    </xf>
    <xf numFmtId="20" fontId="6" fillId="0" borderId="0" xfId="0" applyNumberFormat="1" applyFont="1" applyBorder="1"/>
    <xf numFmtId="20" fontId="13" fillId="0" borderId="1" xfId="0" applyNumberFormat="1" applyFont="1" applyBorder="1" applyAlignment="1" applyProtection="1">
      <alignment horizontal="center"/>
      <protection hidden="1"/>
    </xf>
    <xf numFmtId="20" fontId="13" fillId="0" borderId="5" xfId="0" applyNumberFormat="1" applyFont="1" applyBorder="1" applyAlignment="1" applyProtection="1">
      <alignment horizontal="center"/>
      <protection hidden="1"/>
    </xf>
    <xf numFmtId="0" fontId="2" fillId="4" borderId="0" xfId="0" applyFont="1" applyFill="1" applyBorder="1"/>
    <xf numFmtId="1" fontId="6" fillId="0" borderId="5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1" fontId="6" fillId="4" borderId="0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 applyProtection="1">
      <alignment horizontal="center"/>
      <protection hidden="1"/>
    </xf>
    <xf numFmtId="0" fontId="11" fillId="0" borderId="0" xfId="0" applyFont="1"/>
    <xf numFmtId="1" fontId="7" fillId="0" borderId="1" xfId="0" applyNumberFormat="1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7" fillId="2" borderId="17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20" fontId="7" fillId="0" borderId="0" xfId="0" applyNumberFormat="1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165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20" fontId="7" fillId="3" borderId="0" xfId="0" applyNumberFormat="1" applyFont="1" applyFill="1" applyBorder="1" applyAlignment="1" applyProtection="1">
      <alignment horizontal="center"/>
      <protection hidden="1"/>
    </xf>
    <xf numFmtId="164" fontId="7" fillId="3" borderId="0" xfId="0" applyNumberFormat="1" applyFont="1" applyFill="1" applyBorder="1" applyAlignment="1" applyProtection="1">
      <alignment horizontal="center"/>
      <protection hidden="1"/>
    </xf>
    <xf numFmtId="1" fontId="7" fillId="4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 textRotation="90" wrapText="1"/>
      <protection hidden="1"/>
    </xf>
    <xf numFmtId="20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vertical="center" textRotation="90" wrapText="1"/>
      <protection hidden="1"/>
    </xf>
    <xf numFmtId="0" fontId="7" fillId="0" borderId="14" xfId="0" applyFont="1" applyBorder="1" applyAlignment="1" applyProtection="1">
      <alignment vertical="center" textRotation="90" wrapText="1"/>
      <protection hidden="1"/>
    </xf>
    <xf numFmtId="0" fontId="7" fillId="0" borderId="15" xfId="0" applyFont="1" applyBorder="1" applyAlignment="1" applyProtection="1">
      <alignment vertical="center" textRotation="90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center"/>
      <protection hidden="1"/>
    </xf>
    <xf numFmtId="167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7" fontId="0" fillId="0" borderId="0" xfId="0" applyNumberFormat="1" applyBorder="1" applyProtection="1">
      <protection hidden="1"/>
    </xf>
    <xf numFmtId="168" fontId="7" fillId="0" borderId="0" xfId="0" applyNumberFormat="1" applyFont="1" applyProtection="1">
      <protection hidden="1"/>
    </xf>
    <xf numFmtId="0" fontId="20" fillId="0" borderId="14" xfId="0" applyFont="1" applyBorder="1"/>
    <xf numFmtId="0" fontId="3" fillId="0" borderId="14" xfId="0" applyFont="1" applyBorder="1"/>
    <xf numFmtId="0" fontId="7" fillId="0" borderId="0" xfId="0" applyFont="1" applyFill="1" applyBorder="1" applyAlignment="1" applyProtection="1">
      <alignment horizontal="right"/>
      <protection locked="0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7" fillId="0" borderId="14" xfId="0" applyFont="1" applyBorder="1" applyAlignment="1" applyProtection="1">
      <alignment horizontal="center" vertical="center" textRotation="90" wrapText="1"/>
      <protection hidden="1"/>
    </xf>
    <xf numFmtId="0" fontId="17" fillId="0" borderId="15" xfId="0" applyFont="1" applyBorder="1" applyAlignment="1" applyProtection="1">
      <alignment horizontal="center" vertical="center" textRotation="90" wrapText="1"/>
      <protection hidden="1"/>
    </xf>
    <xf numFmtId="0" fontId="6" fillId="4" borderId="16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13" fillId="5" borderId="1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6" fillId="4" borderId="12" xfId="0" applyFont="1" applyFill="1" applyBorder="1" applyAlignment="1">
      <alignment horizontal="left"/>
    </xf>
    <xf numFmtId="0" fontId="16" fillId="4" borderId="13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left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5" borderId="1" xfId="0" applyFont="1" applyFill="1" applyBorder="1" applyAlignment="1" applyProtection="1">
      <alignment horizontal="left"/>
      <protection locked="0"/>
    </xf>
    <xf numFmtId="14" fontId="7" fillId="5" borderId="19" xfId="0" applyNumberFormat="1" applyFont="1" applyFill="1" applyBorder="1" applyAlignment="1" applyProtection="1">
      <alignment horizontal="left"/>
      <protection locked="0"/>
    </xf>
    <xf numFmtId="0" fontId="7" fillId="5" borderId="19" xfId="0" applyFont="1" applyFill="1" applyBorder="1" applyAlignment="1" applyProtection="1">
      <alignment horizontal="left"/>
      <protection locked="0"/>
    </xf>
    <xf numFmtId="0" fontId="13" fillId="5" borderId="19" xfId="0" applyFont="1" applyFill="1" applyBorder="1" applyAlignment="1" applyProtection="1">
      <alignment horizontal="left"/>
      <protection locked="0"/>
    </xf>
    <xf numFmtId="0" fontId="13" fillId="5" borderId="20" xfId="0" applyFont="1" applyFill="1" applyBorder="1" applyAlignment="1" applyProtection="1">
      <alignment horizontal="left"/>
      <protection locked="0"/>
    </xf>
    <xf numFmtId="0" fontId="13" fillId="5" borderId="21" xfId="0" applyFont="1" applyFill="1" applyBorder="1" applyAlignment="1" applyProtection="1">
      <alignment horizontal="left"/>
      <protection locked="0"/>
    </xf>
    <xf numFmtId="0" fontId="13" fillId="5" borderId="22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8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Border="1" applyAlignment="1" applyProtection="1">
      <alignment horizontal="center" vertical="center" textRotation="90" wrapText="1"/>
      <protection hidden="1"/>
    </xf>
    <xf numFmtId="0" fontId="6" fillId="0" borderId="12" xfId="0" applyFont="1" applyBorder="1" applyAlignment="1" applyProtection="1">
      <alignment horizontal="center" vertical="center" textRotation="90" wrapText="1"/>
      <protection hidden="1"/>
    </xf>
    <xf numFmtId="0" fontId="6" fillId="0" borderId="14" xfId="0" applyFont="1" applyBorder="1" applyAlignment="1" applyProtection="1">
      <alignment horizontal="center" vertical="center" textRotation="90" wrapText="1"/>
      <protection hidden="1"/>
    </xf>
    <xf numFmtId="0" fontId="6" fillId="0" borderId="15" xfId="0" applyFont="1" applyBorder="1" applyAlignment="1" applyProtection="1">
      <alignment horizontal="center" vertical="center" textRotation="90" wrapText="1"/>
      <protection hidden="1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5639216312518"/>
          <c:y val="9.6062279322109673E-2"/>
          <c:w val="0.80249298853213302"/>
          <c:h val="0.73268217946449699"/>
        </c:manualLayout>
      </c:layout>
      <c:scatterChart>
        <c:scatterStyle val="smoothMarker"/>
        <c:varyColors val="0"/>
        <c:ser>
          <c:idx val="0"/>
          <c:order val="0"/>
          <c:tx>
            <c:v>Průběh koncentrace CO2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'Vypocet koncentrace'!$B$3:$B$288</c:f>
              <c:numCache>
                <c:formatCode>h:mm</c:formatCode>
                <c:ptCount val="286"/>
                <c:pt idx="0">
                  <c:v>0.33333333333333331</c:v>
                </c:pt>
                <c:pt idx="1">
                  <c:v>0.33402777777777781</c:v>
                </c:pt>
                <c:pt idx="2">
                  <c:v>0.33472222222222198</c:v>
                </c:pt>
                <c:pt idx="3">
                  <c:v>0.33541666666666697</c:v>
                </c:pt>
                <c:pt idx="4">
                  <c:v>0.33611111111111103</c:v>
                </c:pt>
                <c:pt idx="5">
                  <c:v>0.33680555555555602</c:v>
                </c:pt>
                <c:pt idx="6">
                  <c:v>0.33750000000000002</c:v>
                </c:pt>
                <c:pt idx="7">
                  <c:v>0.33819444444444502</c:v>
                </c:pt>
                <c:pt idx="8">
                  <c:v>0.33888888888888902</c:v>
                </c:pt>
                <c:pt idx="9">
                  <c:v>0.33958333333333401</c:v>
                </c:pt>
                <c:pt idx="10">
                  <c:v>0.34027777777777801</c:v>
                </c:pt>
                <c:pt idx="11">
                  <c:v>0.34097222222222301</c:v>
                </c:pt>
                <c:pt idx="12">
                  <c:v>0.34166666666666701</c:v>
                </c:pt>
                <c:pt idx="13">
                  <c:v>0.342361111111112</c:v>
                </c:pt>
                <c:pt idx="14">
                  <c:v>0.343055555555556</c:v>
                </c:pt>
                <c:pt idx="15">
                  <c:v>0.343750000000001</c:v>
                </c:pt>
                <c:pt idx="16">
                  <c:v>0.344444444444445</c:v>
                </c:pt>
                <c:pt idx="17">
                  <c:v>0.34513888888888999</c:v>
                </c:pt>
                <c:pt idx="18">
                  <c:v>0.34583333333333399</c:v>
                </c:pt>
                <c:pt idx="19">
                  <c:v>0.34652777777777899</c:v>
                </c:pt>
                <c:pt idx="20">
                  <c:v>0.34722222222222299</c:v>
                </c:pt>
                <c:pt idx="21">
                  <c:v>0.34791666666666798</c:v>
                </c:pt>
                <c:pt idx="22">
                  <c:v>0.34861111111111198</c:v>
                </c:pt>
                <c:pt idx="23">
                  <c:v>0.34930555555555698</c:v>
                </c:pt>
                <c:pt idx="24">
                  <c:v>0.35000000000000098</c:v>
                </c:pt>
                <c:pt idx="25">
                  <c:v>0.35069444444444597</c:v>
                </c:pt>
                <c:pt idx="26">
                  <c:v>0.35138888888889003</c:v>
                </c:pt>
                <c:pt idx="27">
                  <c:v>0.35208333333333502</c:v>
                </c:pt>
                <c:pt idx="28">
                  <c:v>0.35277777777777902</c:v>
                </c:pt>
                <c:pt idx="29">
                  <c:v>0.35347222222222402</c:v>
                </c:pt>
                <c:pt idx="30">
                  <c:v>0.35416666666666802</c:v>
                </c:pt>
                <c:pt idx="31">
                  <c:v>0.35486111111111301</c:v>
                </c:pt>
                <c:pt idx="32">
                  <c:v>0.35555555555555701</c:v>
                </c:pt>
                <c:pt idx="33">
                  <c:v>0.35625000000000201</c:v>
                </c:pt>
                <c:pt idx="34">
                  <c:v>0.35694444444444601</c:v>
                </c:pt>
                <c:pt idx="35">
                  <c:v>0.357638888888891</c:v>
                </c:pt>
                <c:pt idx="36">
                  <c:v>0.358333333333335</c:v>
                </c:pt>
                <c:pt idx="37">
                  <c:v>0.35902777777778</c:v>
                </c:pt>
                <c:pt idx="38">
                  <c:v>0.359722222222224</c:v>
                </c:pt>
                <c:pt idx="39">
                  <c:v>0.36041666666666899</c:v>
                </c:pt>
                <c:pt idx="40">
                  <c:v>0.36111111111111299</c:v>
                </c:pt>
                <c:pt idx="41">
                  <c:v>0.36180555555555799</c:v>
                </c:pt>
                <c:pt idx="42">
                  <c:v>0.36250000000000199</c:v>
                </c:pt>
                <c:pt idx="43">
                  <c:v>0.36319444444444698</c:v>
                </c:pt>
                <c:pt idx="44">
                  <c:v>0.36388888888889098</c:v>
                </c:pt>
                <c:pt idx="45">
                  <c:v>0.36458333333333598</c:v>
                </c:pt>
                <c:pt idx="46">
                  <c:v>0.36527777777777998</c:v>
                </c:pt>
                <c:pt idx="47">
                  <c:v>0.36597222222222497</c:v>
                </c:pt>
                <c:pt idx="48">
                  <c:v>0.36666666666666903</c:v>
                </c:pt>
                <c:pt idx="49">
                  <c:v>0.36736111111111402</c:v>
                </c:pt>
                <c:pt idx="50">
                  <c:v>0.36805555555555802</c:v>
                </c:pt>
                <c:pt idx="51">
                  <c:v>0.36875000000000302</c:v>
                </c:pt>
                <c:pt idx="52">
                  <c:v>0.36944444444444702</c:v>
                </c:pt>
                <c:pt idx="53">
                  <c:v>0.37013888888889201</c:v>
                </c:pt>
                <c:pt idx="54">
                  <c:v>0.37083333333333601</c:v>
                </c:pt>
                <c:pt idx="55">
                  <c:v>0.37152777777778101</c:v>
                </c:pt>
                <c:pt idx="56">
                  <c:v>0.37222222222222501</c:v>
                </c:pt>
                <c:pt idx="57">
                  <c:v>0.37291666666667</c:v>
                </c:pt>
                <c:pt idx="58">
                  <c:v>0.373611111111114</c:v>
                </c:pt>
                <c:pt idx="59">
                  <c:v>0.374305555555559</c:v>
                </c:pt>
                <c:pt idx="60">
                  <c:v>0.375000000000003</c:v>
                </c:pt>
                <c:pt idx="61">
                  <c:v>0.37569444444444799</c:v>
                </c:pt>
                <c:pt idx="62">
                  <c:v>0.37638888888889199</c:v>
                </c:pt>
                <c:pt idx="63">
                  <c:v>0.37708333333333699</c:v>
                </c:pt>
                <c:pt idx="64">
                  <c:v>0.37777777777778099</c:v>
                </c:pt>
                <c:pt idx="65">
                  <c:v>0.37847222222222598</c:v>
                </c:pt>
                <c:pt idx="66">
                  <c:v>0.37916666666666998</c:v>
                </c:pt>
                <c:pt idx="67">
                  <c:v>0.37986111111111498</c:v>
                </c:pt>
                <c:pt idx="68">
                  <c:v>0.38055555555555898</c:v>
                </c:pt>
                <c:pt idx="69">
                  <c:v>0.38125000000000397</c:v>
                </c:pt>
                <c:pt idx="70">
                  <c:v>0.38194444444444797</c:v>
                </c:pt>
                <c:pt idx="71">
                  <c:v>0.38263888888889303</c:v>
                </c:pt>
                <c:pt idx="72">
                  <c:v>0.38333333333333702</c:v>
                </c:pt>
                <c:pt idx="73">
                  <c:v>0.38402777777778202</c:v>
                </c:pt>
                <c:pt idx="74">
                  <c:v>0.38472222222222602</c:v>
                </c:pt>
                <c:pt idx="75">
                  <c:v>0.38541666666667102</c:v>
                </c:pt>
                <c:pt idx="76">
                  <c:v>0.38611111111111501</c:v>
                </c:pt>
                <c:pt idx="77">
                  <c:v>0.38680555555556001</c:v>
                </c:pt>
                <c:pt idx="78">
                  <c:v>0.38750000000000401</c:v>
                </c:pt>
                <c:pt idx="79">
                  <c:v>0.388194444444449</c:v>
                </c:pt>
                <c:pt idx="80">
                  <c:v>0.388888888888893</c:v>
                </c:pt>
                <c:pt idx="81">
                  <c:v>0.389583333333338</c:v>
                </c:pt>
                <c:pt idx="82">
                  <c:v>0.390277777777782</c:v>
                </c:pt>
                <c:pt idx="83">
                  <c:v>0.39097222222222699</c:v>
                </c:pt>
                <c:pt idx="84">
                  <c:v>0.39166666666667099</c:v>
                </c:pt>
                <c:pt idx="85">
                  <c:v>0.39236111111111599</c:v>
                </c:pt>
                <c:pt idx="86">
                  <c:v>0.39305555555555999</c:v>
                </c:pt>
                <c:pt idx="87">
                  <c:v>0.39375000000000498</c:v>
                </c:pt>
                <c:pt idx="88">
                  <c:v>0.39444444444444898</c:v>
                </c:pt>
                <c:pt idx="89">
                  <c:v>0.39513888888889398</c:v>
                </c:pt>
                <c:pt idx="90">
                  <c:v>0.39583333333333798</c:v>
                </c:pt>
                <c:pt idx="91">
                  <c:v>0.39652777777778297</c:v>
                </c:pt>
                <c:pt idx="92">
                  <c:v>0.39722222222222697</c:v>
                </c:pt>
                <c:pt idx="93">
                  <c:v>0.39791666666667203</c:v>
                </c:pt>
                <c:pt idx="94">
                  <c:v>0.39861111111111602</c:v>
                </c:pt>
                <c:pt idx="95">
                  <c:v>0.39930555555556102</c:v>
                </c:pt>
                <c:pt idx="96">
                  <c:v>0.40000000000000502</c:v>
                </c:pt>
                <c:pt idx="97">
                  <c:v>0.40069444444445002</c:v>
                </c:pt>
                <c:pt idx="98">
                  <c:v>0.40138888888889401</c:v>
                </c:pt>
                <c:pt idx="99">
                  <c:v>0.40208333333333901</c:v>
                </c:pt>
                <c:pt idx="100">
                  <c:v>0.40277777777778301</c:v>
                </c:pt>
                <c:pt idx="101">
                  <c:v>0.40347222222222801</c:v>
                </c:pt>
                <c:pt idx="102">
                  <c:v>0.404166666666672</c:v>
                </c:pt>
                <c:pt idx="103">
                  <c:v>0.404861111111117</c:v>
                </c:pt>
                <c:pt idx="104">
                  <c:v>0.405555555555561</c:v>
                </c:pt>
                <c:pt idx="105">
                  <c:v>0.406250000000005</c:v>
                </c:pt>
                <c:pt idx="106">
                  <c:v>0.40694444444444999</c:v>
                </c:pt>
                <c:pt idx="107">
                  <c:v>0.40763888888889499</c:v>
                </c:pt>
                <c:pt idx="108">
                  <c:v>0.40833333333333899</c:v>
                </c:pt>
                <c:pt idx="109">
                  <c:v>0.40902777777778399</c:v>
                </c:pt>
                <c:pt idx="110">
                  <c:v>0.40972222222222798</c:v>
                </c:pt>
                <c:pt idx="111">
                  <c:v>0.41041666666667298</c:v>
                </c:pt>
                <c:pt idx="112">
                  <c:v>0.41111111111111698</c:v>
                </c:pt>
                <c:pt idx="113">
                  <c:v>0.41180555555556198</c:v>
                </c:pt>
                <c:pt idx="114">
                  <c:v>0.41250000000000597</c:v>
                </c:pt>
                <c:pt idx="115">
                  <c:v>0.41319444444445103</c:v>
                </c:pt>
                <c:pt idx="116">
                  <c:v>0.41388888888889502</c:v>
                </c:pt>
                <c:pt idx="117">
                  <c:v>0.41458333333334002</c:v>
                </c:pt>
                <c:pt idx="118">
                  <c:v>0.41527777777778402</c:v>
                </c:pt>
                <c:pt idx="119">
                  <c:v>0.41597222222222902</c:v>
                </c:pt>
                <c:pt idx="120">
                  <c:v>0.41666666666667301</c:v>
                </c:pt>
                <c:pt idx="121">
                  <c:v>0.41736111111111801</c:v>
                </c:pt>
                <c:pt idx="122">
                  <c:v>0.41805555555556201</c:v>
                </c:pt>
                <c:pt idx="123">
                  <c:v>0.41875000000000701</c:v>
                </c:pt>
                <c:pt idx="124">
                  <c:v>0.419444444444451</c:v>
                </c:pt>
                <c:pt idx="125">
                  <c:v>0.420138888888896</c:v>
                </c:pt>
                <c:pt idx="126">
                  <c:v>0.42083333333334</c:v>
                </c:pt>
                <c:pt idx="127">
                  <c:v>0.421527777777784</c:v>
                </c:pt>
                <c:pt idx="128">
                  <c:v>0.42222222222222899</c:v>
                </c:pt>
                <c:pt idx="129">
                  <c:v>0.42291666666667299</c:v>
                </c:pt>
                <c:pt idx="130">
                  <c:v>0.42361111111111799</c:v>
                </c:pt>
                <c:pt idx="131">
                  <c:v>0.42430555555556199</c:v>
                </c:pt>
                <c:pt idx="132">
                  <c:v>0.42500000000000698</c:v>
                </c:pt>
                <c:pt idx="133">
                  <c:v>0.42569444444445098</c:v>
                </c:pt>
                <c:pt idx="134">
                  <c:v>0.42638888888889598</c:v>
                </c:pt>
                <c:pt idx="135">
                  <c:v>0.42708333333334098</c:v>
                </c:pt>
                <c:pt idx="136">
                  <c:v>0.42777777777778497</c:v>
                </c:pt>
                <c:pt idx="137">
                  <c:v>0.42847222222223003</c:v>
                </c:pt>
                <c:pt idx="138">
                  <c:v>0.42916666666667402</c:v>
                </c:pt>
                <c:pt idx="139">
                  <c:v>0.42986111111111902</c:v>
                </c:pt>
                <c:pt idx="140">
                  <c:v>0.43055555555556302</c:v>
                </c:pt>
                <c:pt idx="141">
                  <c:v>0.43125000000000702</c:v>
                </c:pt>
                <c:pt idx="142">
                  <c:v>0.43194444444445201</c:v>
                </c:pt>
                <c:pt idx="143">
                  <c:v>0.43263888888889601</c:v>
                </c:pt>
                <c:pt idx="144">
                  <c:v>0.43333333333334101</c:v>
                </c:pt>
                <c:pt idx="145">
                  <c:v>0.43402777777778501</c:v>
                </c:pt>
                <c:pt idx="146">
                  <c:v>0.43472222222223</c:v>
                </c:pt>
                <c:pt idx="147">
                  <c:v>0.435416666666674</c:v>
                </c:pt>
                <c:pt idx="148">
                  <c:v>0.436111111111119</c:v>
                </c:pt>
                <c:pt idx="149">
                  <c:v>0.436805555555563</c:v>
                </c:pt>
                <c:pt idx="150">
                  <c:v>0.43750000000000799</c:v>
                </c:pt>
                <c:pt idx="151">
                  <c:v>0.43819444444445199</c:v>
                </c:pt>
                <c:pt idx="152">
                  <c:v>0.43888888888889699</c:v>
                </c:pt>
                <c:pt idx="153">
                  <c:v>0.43958333333334099</c:v>
                </c:pt>
                <c:pt idx="154">
                  <c:v>0.44027777777778598</c:v>
                </c:pt>
                <c:pt idx="155">
                  <c:v>0.44097222222222998</c:v>
                </c:pt>
                <c:pt idx="156">
                  <c:v>0.44166666666667498</c:v>
                </c:pt>
                <c:pt idx="157">
                  <c:v>0.44236111111111898</c:v>
                </c:pt>
                <c:pt idx="158">
                  <c:v>0.44305555555556397</c:v>
                </c:pt>
                <c:pt idx="159">
                  <c:v>0.44375000000000803</c:v>
                </c:pt>
                <c:pt idx="160">
                  <c:v>0.44444444444445302</c:v>
                </c:pt>
                <c:pt idx="161">
                  <c:v>0.44513888888889702</c:v>
                </c:pt>
                <c:pt idx="162">
                  <c:v>0.44583333333334202</c:v>
                </c:pt>
                <c:pt idx="163">
                  <c:v>0.44652777777778602</c:v>
                </c:pt>
                <c:pt idx="164">
                  <c:v>0.44722222222223101</c:v>
                </c:pt>
                <c:pt idx="165">
                  <c:v>0.44791666666667501</c:v>
                </c:pt>
                <c:pt idx="166">
                  <c:v>0.44861111111112001</c:v>
                </c:pt>
                <c:pt idx="167">
                  <c:v>0.44930555555556401</c:v>
                </c:pt>
                <c:pt idx="168">
                  <c:v>0.450000000000009</c:v>
                </c:pt>
                <c:pt idx="169">
                  <c:v>0.450694444444453</c:v>
                </c:pt>
                <c:pt idx="170">
                  <c:v>0.451388888888898</c:v>
                </c:pt>
                <c:pt idx="171">
                  <c:v>0.452083333333342</c:v>
                </c:pt>
                <c:pt idx="172">
                  <c:v>0.45277777777778699</c:v>
                </c:pt>
                <c:pt idx="173">
                  <c:v>0.45347222222223099</c:v>
                </c:pt>
                <c:pt idx="174">
                  <c:v>0.45416666666667599</c:v>
                </c:pt>
                <c:pt idx="175">
                  <c:v>0.45486111111111999</c:v>
                </c:pt>
                <c:pt idx="176">
                  <c:v>0.45555555555556498</c:v>
                </c:pt>
                <c:pt idx="177">
                  <c:v>0.45625000000000898</c:v>
                </c:pt>
                <c:pt idx="178">
                  <c:v>0.45694444444445398</c:v>
                </c:pt>
                <c:pt idx="179">
                  <c:v>0.45763888888889798</c:v>
                </c:pt>
                <c:pt idx="180">
                  <c:v>0.45833333333334297</c:v>
                </c:pt>
                <c:pt idx="181">
                  <c:v>0.45902777777778703</c:v>
                </c:pt>
                <c:pt idx="182">
                  <c:v>0.45972222222223202</c:v>
                </c:pt>
                <c:pt idx="183">
                  <c:v>0.46041666666667602</c:v>
                </c:pt>
                <c:pt idx="184">
                  <c:v>0.46111111111112102</c:v>
                </c:pt>
                <c:pt idx="185">
                  <c:v>0.46180555555556502</c:v>
                </c:pt>
                <c:pt idx="186">
                  <c:v>0.46250000000001001</c:v>
                </c:pt>
                <c:pt idx="187">
                  <c:v>0.46319444444445401</c:v>
                </c:pt>
                <c:pt idx="188">
                  <c:v>0.46388888888889901</c:v>
                </c:pt>
                <c:pt idx="189">
                  <c:v>0.46458333333334301</c:v>
                </c:pt>
                <c:pt idx="190">
                  <c:v>0.465277777777788</c:v>
                </c:pt>
                <c:pt idx="191">
                  <c:v>0.465972222222232</c:v>
                </c:pt>
                <c:pt idx="192">
                  <c:v>0.466666666666677</c:v>
                </c:pt>
                <c:pt idx="193">
                  <c:v>0.467361111111121</c:v>
                </c:pt>
                <c:pt idx="194">
                  <c:v>0.46805555555556599</c:v>
                </c:pt>
                <c:pt idx="195">
                  <c:v>0.46875000000000999</c:v>
                </c:pt>
                <c:pt idx="196">
                  <c:v>0.46944444444445499</c:v>
                </c:pt>
                <c:pt idx="197">
                  <c:v>0.47013888888889899</c:v>
                </c:pt>
                <c:pt idx="198">
                  <c:v>0.47083333333334398</c:v>
                </c:pt>
                <c:pt idx="199">
                  <c:v>0.47152777777778798</c:v>
                </c:pt>
                <c:pt idx="200">
                  <c:v>0.47222222222223198</c:v>
                </c:pt>
                <c:pt idx="201">
                  <c:v>0.47291666666667698</c:v>
                </c:pt>
                <c:pt idx="202">
                  <c:v>0.47361111111112097</c:v>
                </c:pt>
                <c:pt idx="203">
                  <c:v>0.47430555555556603</c:v>
                </c:pt>
                <c:pt idx="204">
                  <c:v>0.47500000000001003</c:v>
                </c:pt>
                <c:pt idx="205">
                  <c:v>0.47569444444445502</c:v>
                </c:pt>
                <c:pt idx="206">
                  <c:v>0.47638888888889902</c:v>
                </c:pt>
                <c:pt idx="207">
                  <c:v>0.47708333333334402</c:v>
                </c:pt>
                <c:pt idx="208">
                  <c:v>0.47777777777778802</c:v>
                </c:pt>
                <c:pt idx="209">
                  <c:v>0.47847222222223301</c:v>
                </c:pt>
                <c:pt idx="210">
                  <c:v>0.47916666666667701</c:v>
                </c:pt>
                <c:pt idx="211">
                  <c:v>0.47986111111112201</c:v>
                </c:pt>
                <c:pt idx="212">
                  <c:v>0.48055555555556601</c:v>
                </c:pt>
                <c:pt idx="213">
                  <c:v>0.481250000000011</c:v>
                </c:pt>
                <c:pt idx="214">
                  <c:v>0.481944444444455</c:v>
                </c:pt>
                <c:pt idx="215">
                  <c:v>0.4826388888889</c:v>
                </c:pt>
                <c:pt idx="216">
                  <c:v>0.483333333333344</c:v>
                </c:pt>
                <c:pt idx="217">
                  <c:v>0.48402777777778899</c:v>
                </c:pt>
                <c:pt idx="218">
                  <c:v>0.48472222222223299</c:v>
                </c:pt>
                <c:pt idx="219">
                  <c:v>0.48541666666667799</c:v>
                </c:pt>
                <c:pt idx="220">
                  <c:v>0.48611111111112199</c:v>
                </c:pt>
                <c:pt idx="221">
                  <c:v>0.48680555555556698</c:v>
                </c:pt>
                <c:pt idx="222">
                  <c:v>0.48750000000001098</c:v>
                </c:pt>
                <c:pt idx="223">
                  <c:v>0.48819444444445598</c:v>
                </c:pt>
                <c:pt idx="224">
                  <c:v>0.48888888888889998</c:v>
                </c:pt>
                <c:pt idx="225">
                  <c:v>0.48958333333333331</c:v>
                </c:pt>
                <c:pt idx="226">
                  <c:v>0.49027777777777781</c:v>
                </c:pt>
                <c:pt idx="227">
                  <c:v>0.4909722222222222</c:v>
                </c:pt>
                <c:pt idx="228">
                  <c:v>0.4916666666666667</c:v>
                </c:pt>
                <c:pt idx="229">
                  <c:v>0.49236111111111108</c:v>
                </c:pt>
                <c:pt idx="230">
                  <c:v>0.49305555555555558</c:v>
                </c:pt>
                <c:pt idx="231">
                  <c:v>0.49375000000001201</c:v>
                </c:pt>
                <c:pt idx="232">
                  <c:v>0.49444444444445601</c:v>
                </c:pt>
                <c:pt idx="233">
                  <c:v>0.49513888888890101</c:v>
                </c:pt>
                <c:pt idx="234">
                  <c:v>0.49583333333334501</c:v>
                </c:pt>
                <c:pt idx="235">
                  <c:v>0.49652777777779</c:v>
                </c:pt>
                <c:pt idx="236">
                  <c:v>0.497222222222234</c:v>
                </c:pt>
                <c:pt idx="237">
                  <c:v>0.497916666666679</c:v>
                </c:pt>
                <c:pt idx="238">
                  <c:v>0.498611111111123</c:v>
                </c:pt>
                <c:pt idx="239">
                  <c:v>0.49930555555556799</c:v>
                </c:pt>
                <c:pt idx="240">
                  <c:v>0.50000000000001199</c:v>
                </c:pt>
                <c:pt idx="241">
                  <c:v>0.50069444444445699</c:v>
                </c:pt>
                <c:pt idx="242">
                  <c:v>0.50138888888890099</c:v>
                </c:pt>
                <c:pt idx="243">
                  <c:v>0.50208333333334598</c:v>
                </c:pt>
                <c:pt idx="244">
                  <c:v>0.50277777777778998</c:v>
                </c:pt>
                <c:pt idx="245">
                  <c:v>0.50347222222223498</c:v>
                </c:pt>
                <c:pt idx="246">
                  <c:v>0.50416666666667898</c:v>
                </c:pt>
                <c:pt idx="247">
                  <c:v>0.50486111111112397</c:v>
                </c:pt>
                <c:pt idx="248">
                  <c:v>0.50555555555556797</c:v>
                </c:pt>
                <c:pt idx="249">
                  <c:v>0.50625000000001297</c:v>
                </c:pt>
                <c:pt idx="250">
                  <c:v>0.50694444444445697</c:v>
                </c:pt>
                <c:pt idx="251">
                  <c:v>0.50763888888890196</c:v>
                </c:pt>
                <c:pt idx="252">
                  <c:v>0.50833333333334596</c:v>
                </c:pt>
                <c:pt idx="253">
                  <c:v>0.50902777777779096</c:v>
                </c:pt>
                <c:pt idx="254">
                  <c:v>0.50972222222223496</c:v>
                </c:pt>
                <c:pt idx="255">
                  <c:v>0.51041666666667995</c:v>
                </c:pt>
                <c:pt idx="256">
                  <c:v>0.51111111111112395</c:v>
                </c:pt>
                <c:pt idx="257">
                  <c:v>0.51180555555556895</c:v>
                </c:pt>
                <c:pt idx="258">
                  <c:v>0.51250000000001295</c:v>
                </c:pt>
                <c:pt idx="259">
                  <c:v>0.51319444444445805</c:v>
                </c:pt>
                <c:pt idx="260">
                  <c:v>0.51388888888890205</c:v>
                </c:pt>
                <c:pt idx="261">
                  <c:v>0.51458333333334705</c:v>
                </c:pt>
                <c:pt idx="262">
                  <c:v>0.51527777777779105</c:v>
                </c:pt>
                <c:pt idx="263">
                  <c:v>0.51597222222223604</c:v>
                </c:pt>
                <c:pt idx="264">
                  <c:v>0.51666666666668004</c:v>
                </c:pt>
                <c:pt idx="265">
                  <c:v>0.51736111111112504</c:v>
                </c:pt>
                <c:pt idx="266">
                  <c:v>0.51805555555556904</c:v>
                </c:pt>
                <c:pt idx="267">
                  <c:v>0.51875000000001403</c:v>
                </c:pt>
                <c:pt idx="268">
                  <c:v>0.51944444444445803</c:v>
                </c:pt>
                <c:pt idx="269">
                  <c:v>0.52013888888890303</c:v>
                </c:pt>
                <c:pt idx="270">
                  <c:v>0.52083333333334703</c:v>
                </c:pt>
                <c:pt idx="271">
                  <c:v>0.52152777777779202</c:v>
                </c:pt>
                <c:pt idx="272">
                  <c:v>0.52222222222223602</c:v>
                </c:pt>
                <c:pt idx="273">
                  <c:v>0.52291666666668102</c:v>
                </c:pt>
                <c:pt idx="274">
                  <c:v>0.52361111111112502</c:v>
                </c:pt>
                <c:pt idx="275">
                  <c:v>0.52430555555557001</c:v>
                </c:pt>
                <c:pt idx="276">
                  <c:v>0.52500000000001401</c:v>
                </c:pt>
                <c:pt idx="277">
                  <c:v>0.52569444444445901</c:v>
                </c:pt>
                <c:pt idx="278">
                  <c:v>0.52638888888890301</c:v>
                </c:pt>
                <c:pt idx="279">
                  <c:v>0.527083333333348</c:v>
                </c:pt>
                <c:pt idx="280">
                  <c:v>0.527777777777792</c:v>
                </c:pt>
                <c:pt idx="281">
                  <c:v>0.528472222222237</c:v>
                </c:pt>
                <c:pt idx="282">
                  <c:v>0.529166666666681</c:v>
                </c:pt>
                <c:pt idx="283">
                  <c:v>0.52986111111112599</c:v>
                </c:pt>
                <c:pt idx="284">
                  <c:v>0.53055555555556999</c:v>
                </c:pt>
                <c:pt idx="285">
                  <c:v>0.53125000000001499</c:v>
                </c:pt>
              </c:numCache>
            </c:numRef>
          </c:xVal>
          <c:yVal>
            <c:numRef>
              <c:f>'Vypocet koncentrace'!$G$3:$G$288</c:f>
              <c:numCache>
                <c:formatCode>0</c:formatCode>
                <c:ptCount val="286"/>
                <c:pt idx="0" formatCode="General">
                  <c:v>550</c:v>
                </c:pt>
                <c:pt idx="1">
                  <c:v>579.9998133718168</c:v>
                </c:pt>
                <c:pt idx="2">
                  <c:v>608.86177420676779</c:v>
                </c:pt>
                <c:pt idx="3">
                  <c:v>636.62903971985327</c:v>
                </c:pt>
                <c:pt idx="4">
                  <c:v>663.34313023100458</c:v>
                </c:pt>
                <c:pt idx="5">
                  <c:v>689.04399125031057</c:v>
                </c:pt>
                <c:pt idx="6">
                  <c:v>713.77005320843557</c:v>
                </c:pt>
                <c:pt idx="7">
                  <c:v>737.5582889215417</c:v>
                </c:pt>
                <c:pt idx="8">
                  <c:v>760.44426887664542</c:v>
                </c:pt>
                <c:pt idx="9">
                  <c:v>782.46221442007379</c:v>
                </c:pt>
                <c:pt idx="10">
                  <c:v>803.64504892855484</c:v>
                </c:pt>
                <c:pt idx="11">
                  <c:v>824.02444703945741</c:v>
                </c:pt>
                <c:pt idx="12">
                  <c:v>843.63088201379344</c:v>
                </c:pt>
                <c:pt idx="13">
                  <c:v>862.49367130280666</c:v>
                </c:pt>
                <c:pt idx="14">
                  <c:v>880.64102038628062</c:v>
                </c:pt>
                <c:pt idx="15">
                  <c:v>898.10006494811978</c:v>
                </c:pt>
                <c:pt idx="16">
                  <c:v>914.89691145226686</c:v>
                </c:pt>
                <c:pt idx="17">
                  <c:v>931.05667617963047</c:v>
                </c:pt>
                <c:pt idx="18">
                  <c:v>946.60352278439484</c:v>
                </c:pt>
                <c:pt idx="19">
                  <c:v>961.56069842586874</c:v>
                </c:pt>
                <c:pt idx="20">
                  <c:v>975.95056852990263</c:v>
                </c:pt>
                <c:pt idx="21">
                  <c:v>989.79465023185162</c:v>
                </c:pt>
                <c:pt idx="22">
                  <c:v>1003.1136445510925</c:v>
                </c:pt>
                <c:pt idx="23">
                  <c:v>1015.9274673452037</c:v>
                </c:pt>
                <c:pt idx="24">
                  <c:v>1028.2552790900954</c:v>
                </c:pt>
                <c:pt idx="25">
                  <c:v>1040.1155135306192</c:v>
                </c:pt>
                <c:pt idx="26">
                  <c:v>1051.5259052444997</c:v>
                </c:pt>
                <c:pt idx="27">
                  <c:v>1062.5035161608009</c:v>
                </c:pt>
                <c:pt idx="28">
                  <c:v>1073.0647610725866</c:v>
                </c:pt>
                <c:pt idx="29">
                  <c:v>1083.2254321819162</c:v>
                </c:pt>
                <c:pt idx="30">
                  <c:v>1093.0007227138824</c:v>
                </c:pt>
                <c:pt idx="31">
                  <c:v>1102.4052496350041</c:v>
                </c:pt>
                <c:pt idx="32">
                  <c:v>1111.4530755099363</c:v>
                </c:pt>
                <c:pt idx="33">
                  <c:v>1120.1577295291868</c:v>
                </c:pt>
                <c:pt idx="34">
                  <c:v>1128.5322277392797</c:v>
                </c:pt>
                <c:pt idx="35">
                  <c:v>1136.5890925056165</c:v>
                </c:pt>
                <c:pt idx="36">
                  <c:v>1144.3403712371357</c:v>
                </c:pt>
                <c:pt idx="37">
                  <c:v>1151.7976544007727</c:v>
                </c:pt>
                <c:pt idx="38">
                  <c:v>1158.972092852654</c:v>
                </c:pt>
                <c:pt idx="39">
                  <c:v>1165.8744145119447</c:v>
                </c:pt>
                <c:pt idx="40">
                  <c:v>1172.5149404022766</c:v>
                </c:pt>
                <c:pt idx="41">
                  <c:v>1178.9036000847493</c:v>
                </c:pt>
                <c:pt idx="42">
                  <c:v>1185.0499465055771</c:v>
                </c:pt>
                <c:pt idx="43">
                  <c:v>1190.9631702805832</c:v>
                </c:pt>
                <c:pt idx="44">
                  <c:v>1196.652113437905</c:v>
                </c:pt>
                <c:pt idx="45">
                  <c:v>1202.125282639455</c:v>
                </c:pt>
                <c:pt idx="46">
                  <c:v>1206.2791599777986</c:v>
                </c:pt>
                <c:pt idx="47">
                  <c:v>1210.2754863404514</c:v>
                </c:pt>
                <c:pt idx="48">
                  <c:v>1214.1202374238339</c:v>
                </c:pt>
                <c:pt idx="49">
                  <c:v>1217.8191622742456</c:v>
                </c:pt>
                <c:pt idx="50">
                  <c:v>1221.3777918843987</c:v>
                </c:pt>
                <c:pt idx="51">
                  <c:v>1224.8014474638971</c:v>
                </c:pt>
                <c:pt idx="52">
                  <c:v>1228.095248396028</c:v>
                </c:pt>
                <c:pt idx="53">
                  <c:v>1231.264119892762</c:v>
                </c:pt>
                <c:pt idx="54">
                  <c:v>1234.3128003594093</c:v>
                </c:pt>
                <c:pt idx="55">
                  <c:v>1237.2458484799461</c:v>
                </c:pt>
                <c:pt idx="56">
                  <c:v>1241.1793519567143</c:v>
                </c:pt>
                <c:pt idx="57">
                  <c:v>1244.9636629417046</c:v>
                </c:pt>
                <c:pt idx="58">
                  <c:v>1248.6044401052943</c:v>
                </c:pt>
                <c:pt idx="59">
                  <c:v>1252.1071274921107</c:v>
                </c:pt>
                <c:pt idx="60">
                  <c:v>1255.4769626614971</c:v>
                </c:pt>
                <c:pt idx="61">
                  <c:v>1258.7189845192206</c:v>
                </c:pt>
                <c:pt idx="62">
                  <c:v>1261.8380408521373</c:v>
                </c:pt>
                <c:pt idx="63">
                  <c:v>1264.8387955770725</c:v>
                </c:pt>
                <c:pt idx="64">
                  <c:v>1267.7257357147646</c:v>
                </c:pt>
                <c:pt idx="65">
                  <c:v>1270.5031780992958</c:v>
                </c:pt>
                <c:pt idx="66">
                  <c:v>1273.1752758330431</c:v>
                </c:pt>
                <c:pt idx="67">
                  <c:v>1275.7460244968008</c:v>
                </c:pt>
                <c:pt idx="68">
                  <c:v>1278.2192681243623</c:v>
                </c:pt>
                <c:pt idx="69">
                  <c:v>1280.5987049504936</c:v>
                </c:pt>
                <c:pt idx="70">
                  <c:v>1282.887892940895</c:v>
                </c:pt>
                <c:pt idx="71">
                  <c:v>1285.0902551124168</c:v>
                </c:pt>
                <c:pt idx="72">
                  <c:v>1287.2090846514884</c:v>
                </c:pt>
                <c:pt idx="73">
                  <c:v>1289.247549838411</c:v>
                </c:pt>
                <c:pt idx="74">
                  <c:v>1291.2086987848786</c:v>
                </c:pt>
                <c:pt idx="75">
                  <c:v>1293.0954639918127</c:v>
                </c:pt>
                <c:pt idx="76">
                  <c:v>1294.9106667343217</c:v>
                </c:pt>
                <c:pt idx="77">
                  <c:v>1296.6570212803472</c:v>
                </c:pt>
                <c:pt idx="78">
                  <c:v>1298.3371389493016</c:v>
                </c:pt>
                <c:pt idx="79">
                  <c:v>1299.9535320167672</c:v>
                </c:pt>
                <c:pt idx="80">
                  <c:v>1301.5086174710957</c:v>
                </c:pt>
                <c:pt idx="81">
                  <c:v>1303.004720627524</c:v>
                </c:pt>
                <c:pt idx="82">
                  <c:v>1304.4440786052119</c:v>
                </c:pt>
                <c:pt idx="83">
                  <c:v>1305.8288436724019</c:v>
                </c:pt>
                <c:pt idx="84">
                  <c:v>1307.1610864646984</c:v>
                </c:pt>
                <c:pt idx="85">
                  <c:v>1308.4427990812856</c:v>
                </c:pt>
                <c:pt idx="86">
                  <c:v>1309.675898063706</c:v>
                </c:pt>
                <c:pt idx="87">
                  <c:v>1310.8622272616626</c:v>
                </c:pt>
                <c:pt idx="88">
                  <c:v>1312.0035605901212</c:v>
                </c:pt>
                <c:pt idx="89">
                  <c:v>1313.1016046818399</c:v>
                </c:pt>
                <c:pt idx="90">
                  <c:v>1314.1580014392948</c:v>
                </c:pt>
                <c:pt idx="91">
                  <c:v>1315.1743304898105</c:v>
                </c:pt>
                <c:pt idx="92">
                  <c:v>1316.1521115475743</c:v>
                </c:pt>
                <c:pt idx="93">
                  <c:v>1317.0928066860597</c:v>
                </c:pt>
                <c:pt idx="94">
                  <c:v>1317.9978225242614</c:v>
                </c:pt>
                <c:pt idx="95">
                  <c:v>1318.8685123300095</c:v>
                </c:pt>
                <c:pt idx="96">
                  <c:v>1319.7061780435072</c:v>
                </c:pt>
                <c:pt idx="97">
                  <c:v>1320.5120722241177</c:v>
                </c:pt>
                <c:pt idx="98">
                  <c:v>1321.2873999233141</c:v>
                </c:pt>
                <c:pt idx="99">
                  <c:v>1322.0333204865894</c:v>
                </c:pt>
                <c:pt idx="100">
                  <c:v>1322.7509492870229</c:v>
                </c:pt>
                <c:pt idx="101">
                  <c:v>1322.3296574699805</c:v>
                </c:pt>
                <c:pt idx="102">
                  <c:v>1321.9243446844353</c:v>
                </c:pt>
                <c:pt idx="103">
                  <c:v>1321.5344048672332</c:v>
                </c:pt>
                <c:pt idx="104">
                  <c:v>1321.159254942379</c:v>
                </c:pt>
                <c:pt idx="105">
                  <c:v>1320.7983339491655</c:v>
                </c:pt>
                <c:pt idx="106">
                  <c:v>1320.4511022033698</c:v>
                </c:pt>
                <c:pt idx="107">
                  <c:v>1320.1170404902655</c:v>
                </c:pt>
                <c:pt idx="108">
                  <c:v>1319.7956492882408</c:v>
                </c:pt>
                <c:pt idx="109">
                  <c:v>1319.4864480218675</c:v>
                </c:pt>
                <c:pt idx="110">
                  <c:v>1319.1889743432957</c:v>
                </c:pt>
                <c:pt idx="111">
                  <c:v>1318.9027834409069</c:v>
                </c:pt>
                <c:pt idx="112">
                  <c:v>1318.6274473741896</c:v>
                </c:pt>
                <c:pt idx="113">
                  <c:v>1318.3625544338381</c:v>
                </c:pt>
                <c:pt idx="114">
                  <c:v>1318.1077085261281</c:v>
                </c:pt>
                <c:pt idx="115">
                  <c:v>1317.8625285806361</c:v>
                </c:pt>
                <c:pt idx="116">
                  <c:v>1317.6266479804269</c:v>
                </c:pt>
                <c:pt idx="117">
                  <c:v>1317.3997140138522</c:v>
                </c:pt>
                <c:pt idx="118">
                  <c:v>1317.1813873471417</c:v>
                </c:pt>
                <c:pt idx="119">
                  <c:v>1316.9713415169988</c:v>
                </c:pt>
                <c:pt idx="120">
                  <c:v>1316.7692624424394</c:v>
                </c:pt>
                <c:pt idx="121">
                  <c:v>1317.6865498782618</c:v>
                </c:pt>
                <c:pt idx="122">
                  <c:v>1318.5690458364522</c:v>
                </c:pt>
                <c:pt idx="123">
                  <c:v>1319.4180699109227</c:v>
                </c:pt>
                <c:pt idx="124">
                  <c:v>1320.2348916451645</c:v>
                </c:pt>
                <c:pt idx="125">
                  <c:v>1321.0207324305934</c:v>
                </c:pt>
                <c:pt idx="126">
                  <c:v>1321.7767673328926</c:v>
                </c:pt>
                <c:pt idx="127">
                  <c:v>1322.5041268490859</c:v>
                </c:pt>
                <c:pt idx="128">
                  <c:v>1323.2038985979668</c:v>
                </c:pt>
                <c:pt idx="129">
                  <c:v>1323.8771289464123</c:v>
                </c:pt>
                <c:pt idx="130">
                  <c:v>1324.5248245740122</c:v>
                </c:pt>
                <c:pt idx="131">
                  <c:v>1325.1479539783541</c:v>
                </c:pt>
                <c:pt idx="132">
                  <c:v>1325.7474489232168</c:v>
                </c:pt>
                <c:pt idx="133">
                  <c:v>1326.3242058318326</c:v>
                </c:pt>
                <c:pt idx="134">
                  <c:v>1326.8790871273072</c:v>
                </c:pt>
                <c:pt idx="135">
                  <c:v>1327.4129225221996</c:v>
                </c:pt>
                <c:pt idx="136">
                  <c:v>1327.9265102591876</c:v>
                </c:pt>
                <c:pt idx="137">
                  <c:v>1328.4206183046788</c:v>
                </c:pt>
                <c:pt idx="138">
                  <c:v>1328.8959854971497</c:v>
                </c:pt>
                <c:pt idx="139">
                  <c:v>1329.3533226519269</c:v>
                </c:pt>
                <c:pt idx="140">
                  <c:v>1329.7933136240692</c:v>
                </c:pt>
                <c:pt idx="141">
                  <c:v>1330.2166163309328</c:v>
                </c:pt>
                <c:pt idx="142">
                  <c:v>1330.6238637359552</c:v>
                </c:pt>
                <c:pt idx="143">
                  <c:v>1331.0156647951221</c:v>
                </c:pt>
                <c:pt idx="144">
                  <c:v>1331.3926053675391</c:v>
                </c:pt>
                <c:pt idx="145">
                  <c:v>1331.7552490914636</c:v>
                </c:pt>
                <c:pt idx="146">
                  <c:v>1332.1041382271135</c:v>
                </c:pt>
                <c:pt idx="147">
                  <c:v>1332.4397944675063</c:v>
                </c:pt>
                <c:pt idx="148">
                  <c:v>1332.7627197185454</c:v>
                </c:pt>
                <c:pt idx="149">
                  <c:v>1333.0733968495194</c:v>
                </c:pt>
                <c:pt idx="150">
                  <c:v>1333.3722904151343</c:v>
                </c:pt>
                <c:pt idx="151">
                  <c:v>1333.6598473501617</c:v>
                </c:pt>
                <c:pt idx="152">
                  <c:v>1333.9364976377394</c:v>
                </c:pt>
                <c:pt idx="153">
                  <c:v>1334.2026549523225</c:v>
                </c:pt>
                <c:pt idx="154">
                  <c:v>1334.4587172782519</c:v>
                </c:pt>
                <c:pt idx="155">
                  <c:v>1334.7050675048577</c:v>
                </c:pt>
                <c:pt idx="156">
                  <c:v>1334.9420739989935</c:v>
                </c:pt>
                <c:pt idx="157">
                  <c:v>1335.1700911558535</c:v>
                </c:pt>
                <c:pt idx="158">
                  <c:v>1335.3894599288997</c:v>
                </c:pt>
                <c:pt idx="159">
                  <c:v>1335.6005083396881</c:v>
                </c:pt>
                <c:pt idx="160">
                  <c:v>1335.8035519683588</c:v>
                </c:pt>
                <c:pt idx="161">
                  <c:v>1335.9988944255213</c:v>
                </c:pt>
                <c:pt idx="162">
                  <c:v>1336.1868278062448</c:v>
                </c:pt>
                <c:pt idx="163">
                  <c:v>1336.3676331268243</c:v>
                </c:pt>
                <c:pt idx="164">
                  <c:v>1336.541580744986</c:v>
                </c:pt>
                <c:pt idx="165">
                  <c:v>1336.7089307641509</c:v>
                </c:pt>
                <c:pt idx="166">
                  <c:v>1335.7582314992544</c:v>
                </c:pt>
                <c:pt idx="167">
                  <c:v>1334.843590977689</c:v>
                </c:pt>
                <c:pt idx="168">
                  <c:v>1333.9636415398609</c:v>
                </c:pt>
                <c:pt idx="169">
                  <c:v>1333.1170673996635</c:v>
                </c:pt>
                <c:pt idx="170">
                  <c:v>1332.3026026769858</c:v>
                </c:pt>
                <c:pt idx="171">
                  <c:v>1331.5190295048453</c:v>
                </c:pt>
                <c:pt idx="172">
                  <c:v>1330.7651762083151</c:v>
                </c:pt>
                <c:pt idx="173">
                  <c:v>1330.0399155525208</c:v>
                </c:pt>
                <c:pt idx="174">
                  <c:v>1329.3421630570892</c:v>
                </c:pt>
                <c:pt idx="175">
                  <c:v>1328.6708753745279</c:v>
                </c:pt>
                <c:pt idx="176">
                  <c:v>1329.1367506532233</c:v>
                </c:pt>
                <c:pt idx="177">
                  <c:v>1329.5849559097376</c:v>
                </c:pt>
                <c:pt idx="178">
                  <c:v>1330.0161613442247</c:v>
                </c:pt>
                <c:pt idx="179">
                  <c:v>1330.4310117370499</c:v>
                </c:pt>
                <c:pt idx="180">
                  <c:v>1330.8301274129271</c:v>
                </c:pt>
                <c:pt idx="181">
                  <c:v>1331.2141051684891</c:v>
                </c:pt>
                <c:pt idx="182">
                  <c:v>1331.5835191646752</c:v>
                </c:pt>
                <c:pt idx="183">
                  <c:v>1331.9389217852734</c:v>
                </c:pt>
                <c:pt idx="184">
                  <c:v>1332.2808444628988</c:v>
                </c:pt>
                <c:pt idx="185">
                  <c:v>1332.6097984736418</c:v>
                </c:pt>
                <c:pt idx="186">
                  <c:v>1332.9262757015797</c:v>
                </c:pt>
                <c:pt idx="187">
                  <c:v>1333.2307493742885</c:v>
                </c:pt>
                <c:pt idx="188">
                  <c:v>1333.5236747704594</c:v>
                </c:pt>
                <c:pt idx="189">
                  <c:v>1333.8054899006756</c:v>
                </c:pt>
                <c:pt idx="190">
                  <c:v>1334.0766161623694</c:v>
                </c:pt>
                <c:pt idx="191">
                  <c:v>1334.3374589699342</c:v>
                </c:pt>
                <c:pt idx="192">
                  <c:v>1334.5884083609424</c:v>
                </c:pt>
                <c:pt idx="193">
                  <c:v>1334.8298395793659</c:v>
                </c:pt>
                <c:pt idx="194">
                  <c:v>1335.0621136366781</c:v>
                </c:pt>
                <c:pt idx="195">
                  <c:v>1335.2855778516723</c:v>
                </c:pt>
                <c:pt idx="196">
                  <c:v>1335.5005663698089</c:v>
                </c:pt>
                <c:pt idx="197">
                  <c:v>1335.70740066286</c:v>
                </c:pt>
                <c:pt idx="198">
                  <c:v>1335.906390009606</c:v>
                </c:pt>
                <c:pt idx="199">
                  <c:v>1336.0978319583</c:v>
                </c:pt>
                <c:pt idx="200">
                  <c:v>1336.2820127715902</c:v>
                </c:pt>
                <c:pt idx="201">
                  <c:v>1336.4592078545679</c:v>
                </c:pt>
                <c:pt idx="202">
                  <c:v>1336.6296821665796</c:v>
                </c:pt>
                <c:pt idx="203">
                  <c:v>1336.7936906174214</c:v>
                </c:pt>
                <c:pt idx="204">
                  <c:v>1336.9514784485029</c:v>
                </c:pt>
                <c:pt idx="205">
                  <c:v>1337.1032815995582</c:v>
                </c:pt>
                <c:pt idx="206">
                  <c:v>1337.2493270614441</c:v>
                </c:pt>
                <c:pt idx="207">
                  <c:v>1337.3898332155602</c:v>
                </c:pt>
                <c:pt idx="208">
                  <c:v>1337.5250101603933</c:v>
                </c:pt>
                <c:pt idx="209">
                  <c:v>1337.6550600256778</c:v>
                </c:pt>
                <c:pt idx="210">
                  <c:v>1337.7801772746388</c:v>
                </c:pt>
                <c:pt idx="211">
                  <c:v>1337.9005489947738</c:v>
                </c:pt>
                <c:pt idx="212">
                  <c:v>1338.0163551776025</c:v>
                </c:pt>
                <c:pt idx="213">
                  <c:v>1338.12776898781</c:v>
                </c:pt>
                <c:pt idx="214">
                  <c:v>1338.2349570221759</c:v>
                </c:pt>
                <c:pt idx="215">
                  <c:v>1337.2263776355767</c:v>
                </c:pt>
                <c:pt idx="216">
                  <c:v>1336.2560523074094</c:v>
                </c:pt>
                <c:pt idx="217">
                  <c:v>1335.3225301127336</c:v>
                </c:pt>
                <c:pt idx="218">
                  <c:v>1334.4244151582386</c:v>
                </c:pt>
                <c:pt idx="219">
                  <c:v>1333.5603644949679</c:v>
                </c:pt>
                <c:pt idx="220">
                  <c:v>1332.7290861102106</c:v>
                </c:pt>
                <c:pt idx="221">
                  <c:v>1331.9293369955599</c:v>
                </c:pt>
                <c:pt idx="222">
                  <c:v>1331.1599212882434</c:v>
                </c:pt>
                <c:pt idx="223">
                  <c:v>1330.4196884829544</c:v>
                </c:pt>
                <c:pt idx="224">
                  <c:v>1329.7075317115039</c:v>
                </c:pt>
                <c:pt idx="225">
                  <c:v>1329.0223860877227</c:v>
                </c:pt>
                <c:pt idx="226">
                  <c:v>1328.3632271151407</c:v>
                </c:pt>
                <c:pt idx="227">
                  <c:v>1327.7290691550606</c:v>
                </c:pt>
                <c:pt idx="228">
                  <c:v>1327.1189639527329</c:v>
                </c:pt>
                <c:pt idx="229">
                  <c:v>1326.5319992194347</c:v>
                </c:pt>
                <c:pt idx="230">
                  <c:v>1325.9672972683261</c:v>
                </c:pt>
                <c:pt idx="231">
                  <c:v>1326.5357156251614</c:v>
                </c:pt>
                <c:pt idx="232">
                  <c:v>1327.0825746388996</c:v>
                </c:pt>
                <c:pt idx="233">
                  <c:v>1327.6086920264022</c:v>
                </c:pt>
                <c:pt idx="234">
                  <c:v>1328.1148544896316</c:v>
                </c:pt>
                <c:pt idx="235">
                  <c:v>1328.601818892002</c:v>
                </c:pt>
                <c:pt idx="236">
                  <c:v>1329.0703133901193</c:v>
                </c:pt>
                <c:pt idx="237">
                  <c:v>1329.521038522588</c:v>
                </c:pt>
                <c:pt idx="238">
                  <c:v>1329.9546682575271</c:v>
                </c:pt>
                <c:pt idx="239">
                  <c:v>1330.3718510003519</c:v>
                </c:pt>
                <c:pt idx="240">
                  <c:v>1330.7732105633324</c:v>
                </c:pt>
                <c:pt idx="241">
                  <c:v>1331.1593470983807</c:v>
                </c:pt>
                <c:pt idx="242">
                  <c:v>1331.5308379944531</c:v>
                </c:pt>
                <c:pt idx="243">
                  <c:v>1331.8882387409212</c:v>
                </c:pt>
                <c:pt idx="244">
                  <c:v>1332.2320837581917</c:v>
                </c:pt>
                <c:pt idx="245">
                  <c:v>1332.5628871968247</c:v>
                </c:pt>
                <c:pt idx="246">
                  <c:v>1332.8811437063425</c:v>
                </c:pt>
                <c:pt idx="247">
                  <c:v>1333.1873291748761</c:v>
                </c:pt>
                <c:pt idx="248">
                  <c:v>1333.4819014407606</c:v>
                </c:pt>
                <c:pt idx="249">
                  <c:v>1333.7653009771393</c:v>
                </c:pt>
                <c:pt idx="250">
                  <c:v>1334.0379515506024</c:v>
                </c:pt>
                <c:pt idx="251">
                  <c:v>1334.3002608548429</c:v>
                </c:pt>
                <c:pt idx="252">
                  <c:v>1334.5526211202823</c:v>
                </c:pt>
                <c:pt idx="253">
                  <c:v>1334.7954097005688</c:v>
                </c:pt>
                <c:pt idx="254">
                  <c:v>1335.0289896368356</c:v>
                </c:pt>
                <c:pt idx="255">
                  <c:v>1335.253710200554</c:v>
                </c:pt>
                <c:pt idx="256">
                  <c:v>1335.4699074157986</c:v>
                </c:pt>
                <c:pt idx="257">
                  <c:v>1335.6779045617034</c:v>
                </c:pt>
                <c:pt idx="258">
                  <c:v>1335.8780126558604</c:v>
                </c:pt>
                <c:pt idx="259">
                  <c:v>1336.0705309193816</c:v>
                </c:pt>
                <c:pt idx="260">
                  <c:v>1336.2557472243263</c:v>
                </c:pt>
                <c:pt idx="261">
                  <c:v>1336.4339385241542</c:v>
                </c:pt>
                <c:pt idx="262">
                  <c:v>1336.6053712678522</c:v>
                </c:pt>
                <c:pt idx="263">
                  <c:v>1336.7703017983565</c:v>
                </c:pt>
                <c:pt idx="264">
                  <c:v>1336.9289767358603</c:v>
                </c:pt>
                <c:pt idx="265">
                  <c:v>1337.0816333465852</c:v>
                </c:pt>
                <c:pt idx="266">
                  <c:v>1337.2284998975645</c:v>
                </c:pt>
                <c:pt idx="267">
                  <c:v>1337.36979599797</c:v>
                </c:pt>
                <c:pt idx="268">
                  <c:v>1337.505732927493</c:v>
                </c:pt>
                <c:pt idx="269">
                  <c:v>1337.6365139522713</c:v>
                </c:pt>
                <c:pt idx="270">
                  <c:v>1337.7623346288312</c:v>
                </c:pt>
                <c:pt idx="271">
                  <c:v>1337.8833830965025</c:v>
                </c:pt>
                <c:pt idx="272">
                  <c:v>1337.9998403587451</c:v>
                </c:pt>
                <c:pt idx="273">
                  <c:v>1338.1118805538001</c:v>
                </c:pt>
                <c:pt idx="274">
                  <c:v>1338.2196712150796</c:v>
                </c:pt>
                <c:pt idx="275">
                  <c:v>1338.3233735216795</c:v>
                </c:pt>
                <c:pt idx="276">
                  <c:v>1337.3114406162761</c:v>
                </c:pt>
                <c:pt idx="277">
                  <c:v>1336.337888963759</c:v>
                </c:pt>
                <c:pt idx="278">
                  <c:v>1335.4012628148726</c:v>
                </c:pt>
                <c:pt idx="279">
                  <c:v>1334.5001616349716</c:v>
                </c:pt>
                <c:pt idx="280">
                  <c:v>1333.6332380098045</c:v>
                </c:pt>
                <c:pt idx="281">
                  <c:v>1332.7991956307283</c:v>
                </c:pt>
                <c:pt idx="282">
                  <c:v>1331.9967873563423</c:v>
                </c:pt>
                <c:pt idx="283">
                  <c:v>1331.2248133476398</c:v>
                </c:pt>
                <c:pt idx="284">
                  <c:v>1330.4821192738927</c:v>
                </c:pt>
                <c:pt idx="285">
                  <c:v>1329.7675945865833</c:v>
                </c:pt>
              </c:numCache>
            </c:numRef>
          </c:yVal>
          <c:smooth val="1"/>
        </c:ser>
        <c:ser>
          <c:idx val="1"/>
          <c:order val="1"/>
          <c:tx>
            <c:v>Limitní koncentrace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Pomoc!$B$5:$B$6</c:f>
              <c:numCache>
                <c:formatCode>h:mm</c:formatCode>
                <c:ptCount val="2"/>
                <c:pt idx="0">
                  <c:v>0.32569444444444445</c:v>
                </c:pt>
                <c:pt idx="1">
                  <c:v>0.56250000000002198</c:v>
                </c:pt>
              </c:numCache>
            </c:numRef>
          </c:xVal>
          <c:yVal>
            <c:numRef>
              <c:f>Pomoc!$C$5:$C$6</c:f>
              <c:numCache>
                <c:formatCode>General</c:formatCode>
                <c:ptCount val="2"/>
                <c:pt idx="0">
                  <c:v>1500</c:v>
                </c:pt>
                <c:pt idx="1">
                  <c:v>1500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55968"/>
        <c:axId val="75557888"/>
      </c:scatterChart>
      <c:valAx>
        <c:axId val="75555968"/>
        <c:scaling>
          <c:orientation val="minMax"/>
          <c:max val="0.5"/>
          <c:min val="0.33333333000000032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 Narrow" panose="020B0606020202030204" pitchFamily="34" charset="0"/>
                  </a:defRPr>
                </a:pPr>
                <a:r>
                  <a:rPr lang="cs-CZ" sz="1000">
                    <a:latin typeface="Arial Narrow" panose="020B0606020202030204" pitchFamily="34" charset="0"/>
                  </a:rPr>
                  <a:t>Čas [h]</a:t>
                </a:r>
              </a:p>
            </c:rich>
          </c:tx>
          <c:layout>
            <c:manualLayout>
              <c:xMode val="edge"/>
              <c:yMode val="edge"/>
              <c:x val="0.51133597562982902"/>
              <c:y val="0.93340945948363974"/>
            </c:manualLayout>
          </c:layout>
          <c:overlay val="0"/>
        </c:title>
        <c:numFmt formatCode="h:mm;@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75557888"/>
        <c:crosses val="autoZero"/>
        <c:crossBetween val="midCat"/>
        <c:majorUnit val="2.0833333330000002E-2"/>
      </c:valAx>
      <c:valAx>
        <c:axId val="75557888"/>
        <c:scaling>
          <c:orientation val="minMax"/>
          <c:min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1">
                    <a:effectLst/>
                    <a:latin typeface="Arial Narrow" panose="020B0606020202030204" pitchFamily="34" charset="0"/>
                  </a:rPr>
                  <a:t>Koncentrace CO</a:t>
                </a:r>
                <a:r>
                  <a:rPr lang="cs-CZ" sz="1000" b="1" baseline="-25000">
                    <a:effectLst/>
                    <a:latin typeface="Arial Narrow" panose="020B0606020202030204" pitchFamily="34" charset="0"/>
                  </a:rPr>
                  <a:t>2 </a:t>
                </a:r>
                <a:r>
                  <a:rPr lang="cs-CZ" sz="1000" b="1" baseline="0">
                    <a:effectLst/>
                    <a:latin typeface="Arial Narrow" panose="020B0606020202030204" pitchFamily="34" charset="0"/>
                  </a:rPr>
                  <a:t>v učebně </a:t>
                </a:r>
                <a:r>
                  <a:rPr lang="cs-CZ" sz="1000" b="1">
                    <a:effectLst/>
                    <a:latin typeface="Arial Narrow" panose="020B0606020202030204" pitchFamily="34" charset="0"/>
                  </a:rPr>
                  <a:t>[ppm]</a:t>
                </a:r>
                <a:endParaRPr lang="cs-CZ" sz="10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0093443015402206E-2"/>
              <c:y val="0.194696854500045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75555968"/>
        <c:crosses val="autoZero"/>
        <c:crossBetween val="midCat"/>
        <c:majorUnit val="300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9290908011558671"/>
          <c:y val="0.62055992539020566"/>
          <c:w val="0.42553581441431965"/>
          <c:h val="0.179706663851202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1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" dropStyle="combo" dx="16" fmlaLink="$H$9" fmlaRange="Pomoc!$F$4:$F$7" noThreeD="1" sel="3" val="0"/>
</file>

<file path=xl/ctrlProps/ctrlProp2.xml><?xml version="1.0" encoding="utf-8"?>
<formControlPr xmlns="http://schemas.microsoft.com/office/spreadsheetml/2009/9/main" objectType="Drop" dropLines="3" dropStyle="combo" dx="16" fmlaLink="$H$29" fmlaRange="Pomoc!$G$10:$G$12" noThreeD="1" val="0"/>
</file>

<file path=xl/ctrlProps/ctrlProp3.xml><?xml version="1.0" encoding="utf-8"?>
<formControlPr xmlns="http://schemas.microsoft.com/office/spreadsheetml/2009/9/main" objectType="Drop" dropLines="3" dropStyle="combo" dx="16" fmlaLink="$H$17" fmlaRange="Pomoc!$F$10:$F$12" noThreeD="1" sel="2" val="0"/>
</file>

<file path=xl/ctrlProps/ctrlProp4.xml><?xml version="1.0" encoding="utf-8"?>
<formControlPr xmlns="http://schemas.microsoft.com/office/spreadsheetml/2009/9/main" objectType="Drop" dropLines="3" dropStyle="combo" dx="16" fmlaLink="$H$28" fmlaRange="Pomoc!$H$10:$H$12" noThreeD="1" val="0"/>
</file>

<file path=xl/ctrlProps/ctrlProp5.xml><?xml version="1.0" encoding="utf-8"?>
<formControlPr xmlns="http://schemas.microsoft.com/office/spreadsheetml/2009/9/main" objectType="Drop" dropLines="3" dropStyle="combo" dx="16" fmlaLink="$H$16" fmlaRange="Pomoc!$I$10:$I$12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298174</xdr:colOff>
      <xdr:row>31</xdr:row>
      <xdr:rowOff>149087</xdr:rowOff>
    </xdr:from>
    <xdr:to>
      <xdr:col>14</xdr:col>
      <xdr:colOff>124239</xdr:colOff>
      <xdr:row>49</xdr:row>
      <xdr:rowOff>53836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105" name="Drop Dow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92"/>
  <sheetViews>
    <sheetView showGridLines="0" tabSelected="1" zoomScaleNormal="100" workbookViewId="0">
      <selection activeCell="F24" sqref="F24"/>
    </sheetView>
  </sheetViews>
  <sheetFormatPr defaultRowHeight="12.75" x14ac:dyDescent="0.2"/>
  <cols>
    <col min="1" max="3" width="6" style="1" customWidth="1"/>
    <col min="4" max="4" width="6" style="2" customWidth="1"/>
    <col min="5" max="5" width="7.5703125" style="1" customWidth="1"/>
    <col min="6" max="6" width="7.140625" style="1" customWidth="1"/>
    <col min="7" max="7" width="6" style="1" customWidth="1"/>
    <col min="8" max="8" width="6" style="1" hidden="1" customWidth="1"/>
    <col min="9" max="9" width="2.28515625" style="1" customWidth="1"/>
    <col min="10" max="10" width="4" style="1" customWidth="1"/>
    <col min="11" max="12" width="6" style="1" customWidth="1"/>
    <col min="13" max="13" width="7.5703125" style="1" customWidth="1"/>
    <col min="14" max="14" width="6" style="1" customWidth="1"/>
    <col min="15" max="15" width="5" style="1" customWidth="1"/>
    <col min="16" max="16" width="3.7109375" style="1" customWidth="1"/>
    <col min="17" max="17" width="10.42578125" style="1" customWidth="1"/>
    <col min="18" max="18" width="13.140625" style="1" bestFit="1" customWidth="1"/>
    <col min="19" max="19" width="9.140625" style="5"/>
    <col min="20" max="20" width="11.5703125" style="5" bestFit="1" customWidth="1"/>
    <col min="21" max="24" width="9.140625" style="5"/>
    <col min="25" max="16384" width="9.140625" style="1"/>
  </cols>
  <sheetData>
    <row r="2" spans="1:24" ht="19.5" thickBot="1" x14ac:dyDescent="0.4">
      <c r="A2" s="17" t="s">
        <v>76</v>
      </c>
      <c r="S2" s="1"/>
      <c r="T2" s="1"/>
      <c r="U2" s="1"/>
      <c r="V2" s="1"/>
      <c r="W2" s="1"/>
      <c r="X2" s="1"/>
    </row>
    <row r="3" spans="1:24" ht="7.5" customHeight="1" x14ac:dyDescent="0.2">
      <c r="A3" s="26"/>
      <c r="B3" s="18"/>
      <c r="C3" s="18"/>
      <c r="D3" s="2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S3" s="1"/>
      <c r="T3" s="1"/>
      <c r="U3" s="1"/>
      <c r="V3" s="1"/>
      <c r="W3" s="1"/>
      <c r="X3" s="1"/>
    </row>
    <row r="4" spans="1:24" x14ac:dyDescent="0.2">
      <c r="A4" s="30" t="s">
        <v>40</v>
      </c>
      <c r="B4" s="31"/>
      <c r="C4" s="148" t="s">
        <v>83</v>
      </c>
      <c r="D4" s="148"/>
      <c r="E4" s="148"/>
      <c r="F4" s="148"/>
      <c r="G4" s="148"/>
      <c r="H4" s="79"/>
      <c r="I4" s="5"/>
      <c r="J4" s="31" t="s">
        <v>43</v>
      </c>
      <c r="K4" s="5"/>
      <c r="L4" s="148" t="s">
        <v>72</v>
      </c>
      <c r="M4" s="148"/>
      <c r="N4" s="148"/>
      <c r="O4" s="148"/>
      <c r="P4" s="21"/>
      <c r="S4" s="1"/>
      <c r="T4" s="1"/>
      <c r="U4" s="1"/>
      <c r="V4" s="1"/>
      <c r="W4" s="1"/>
      <c r="X4" s="1"/>
    </row>
    <row r="5" spans="1:24" x14ac:dyDescent="0.2">
      <c r="A5" s="146" t="s">
        <v>41</v>
      </c>
      <c r="B5" s="147"/>
      <c r="C5" s="151" t="s">
        <v>84</v>
      </c>
      <c r="D5" s="151"/>
      <c r="E5" s="151"/>
      <c r="F5" s="151"/>
      <c r="G5" s="151"/>
      <c r="H5" s="79"/>
      <c r="I5" s="5"/>
      <c r="J5" s="31" t="s">
        <v>42</v>
      </c>
      <c r="K5" s="5"/>
      <c r="L5" s="149">
        <f ca="1">+TODAY()</f>
        <v>42359</v>
      </c>
      <c r="M5" s="150"/>
      <c r="N5" s="150"/>
      <c r="O5" s="150"/>
      <c r="P5" s="21"/>
      <c r="S5" s="1"/>
      <c r="T5" s="1"/>
      <c r="U5" s="1"/>
      <c r="V5" s="1"/>
      <c r="W5" s="1"/>
      <c r="X5" s="1"/>
    </row>
    <row r="6" spans="1:24" x14ac:dyDescent="0.2">
      <c r="A6" s="128" t="s">
        <v>82</v>
      </c>
      <c r="B6" s="129"/>
      <c r="C6" s="152" t="s">
        <v>85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P6" s="21"/>
      <c r="S6" s="1"/>
      <c r="T6" s="1"/>
      <c r="U6" s="1"/>
      <c r="V6" s="1"/>
      <c r="W6" s="1"/>
      <c r="X6" s="1"/>
    </row>
    <row r="7" spans="1:24" ht="7.5" customHeight="1" thickBot="1" x14ac:dyDescent="0.25">
      <c r="A7" s="22"/>
      <c r="B7" s="23"/>
      <c r="C7" s="23"/>
      <c r="D7" s="2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5"/>
      <c r="S7" s="1"/>
      <c r="T7" s="1"/>
      <c r="U7" s="1"/>
      <c r="V7" s="1"/>
      <c r="W7" s="1"/>
      <c r="X7" s="1"/>
    </row>
    <row r="8" spans="1:24" ht="16.5" customHeight="1" x14ac:dyDescent="0.2">
      <c r="A8" s="37" t="s">
        <v>44</v>
      </c>
      <c r="B8" s="40"/>
      <c r="C8" s="18"/>
      <c r="D8" s="18"/>
      <c r="E8" s="18"/>
      <c r="F8" s="40"/>
      <c r="G8" s="18"/>
      <c r="H8" s="18"/>
      <c r="I8" s="40"/>
      <c r="J8" s="19"/>
      <c r="K8" s="143" t="s">
        <v>46</v>
      </c>
      <c r="L8" s="144"/>
      <c r="M8" s="144"/>
      <c r="N8" s="144"/>
      <c r="O8" s="144"/>
      <c r="P8" s="145"/>
      <c r="Q8" s="5"/>
      <c r="S8" s="1"/>
      <c r="T8" s="1"/>
      <c r="U8" s="1"/>
      <c r="V8" s="1"/>
      <c r="W8" s="1"/>
      <c r="X8" s="1"/>
    </row>
    <row r="9" spans="1:24" ht="16.5" customHeight="1" x14ac:dyDescent="0.2">
      <c r="A9" s="30" t="s">
        <v>13</v>
      </c>
      <c r="B9" s="42"/>
      <c r="C9" s="5"/>
      <c r="D9" s="5"/>
      <c r="E9" s="5"/>
      <c r="F9" s="42"/>
      <c r="G9" s="5"/>
      <c r="H9" s="127">
        <v>3</v>
      </c>
      <c r="I9" s="5"/>
      <c r="J9" s="5"/>
      <c r="K9" s="50"/>
      <c r="L9" s="64" t="s">
        <v>47</v>
      </c>
      <c r="M9" s="64" t="s">
        <v>48</v>
      </c>
      <c r="N9" s="65" t="s">
        <v>71</v>
      </c>
      <c r="O9" s="42"/>
      <c r="P9" s="21"/>
      <c r="Q9" s="5"/>
      <c r="S9" s="1"/>
      <c r="T9" s="1"/>
      <c r="U9" s="1"/>
      <c r="V9" s="1"/>
      <c r="W9" s="1"/>
      <c r="X9" s="1"/>
    </row>
    <row r="10" spans="1:24" ht="16.5" customHeight="1" x14ac:dyDescent="0.2">
      <c r="A10" s="30" t="s">
        <v>7</v>
      </c>
      <c r="B10" s="42"/>
      <c r="C10" s="5"/>
      <c r="D10" s="3"/>
      <c r="E10" s="5"/>
      <c r="F10" s="76">
        <v>250</v>
      </c>
      <c r="G10" s="5" t="s">
        <v>26</v>
      </c>
      <c r="H10" s="5"/>
      <c r="I10" s="42"/>
      <c r="J10" s="43"/>
      <c r="K10" s="130" t="s">
        <v>80</v>
      </c>
      <c r="L10" s="66">
        <v>0.33333333333333331</v>
      </c>
      <c r="M10" s="66">
        <f>+L11</f>
        <v>0.33680555555555552</v>
      </c>
      <c r="N10" s="134">
        <v>580</v>
      </c>
      <c r="O10" s="134"/>
      <c r="P10" s="21"/>
      <c r="Q10" s="5"/>
      <c r="S10" s="1"/>
      <c r="T10" s="1"/>
      <c r="U10" s="1"/>
      <c r="V10" s="1"/>
      <c r="W10" s="1"/>
      <c r="X10" s="1"/>
    </row>
    <row r="11" spans="1:24" ht="16.5" customHeight="1" x14ac:dyDescent="0.2">
      <c r="A11" s="30" t="s">
        <v>12</v>
      </c>
      <c r="B11" s="42"/>
      <c r="C11" s="5"/>
      <c r="D11" s="4"/>
      <c r="E11" s="5"/>
      <c r="F11" s="76">
        <v>30</v>
      </c>
      <c r="G11" s="20" t="s">
        <v>45</v>
      </c>
      <c r="H11" s="20"/>
      <c r="I11" s="5"/>
      <c r="J11" s="21"/>
      <c r="K11" s="130"/>
      <c r="L11" s="66">
        <f>+L10+Pomoc!$C$26</f>
        <v>0.33680555555555552</v>
      </c>
      <c r="M11" s="66">
        <f>+M10+Pomoc!$C$26</f>
        <v>0.34027777777777773</v>
      </c>
      <c r="N11" s="134">
        <v>580</v>
      </c>
      <c r="O11" s="134"/>
      <c r="P11" s="21"/>
      <c r="Q11" s="5"/>
      <c r="S11" s="1"/>
      <c r="T11" s="1"/>
      <c r="U11" s="1"/>
      <c r="V11" s="1"/>
      <c r="W11" s="1"/>
      <c r="X11" s="1"/>
    </row>
    <row r="12" spans="1:24" ht="16.5" customHeight="1" thickBot="1" x14ac:dyDescent="0.25">
      <c r="A12" s="38" t="s">
        <v>14</v>
      </c>
      <c r="B12" s="44"/>
      <c r="C12" s="23"/>
      <c r="D12" s="24"/>
      <c r="E12" s="23"/>
      <c r="F12" s="77">
        <v>1</v>
      </c>
      <c r="G12" s="45" t="s">
        <v>45</v>
      </c>
      <c r="H12" s="45"/>
      <c r="I12" s="23"/>
      <c r="J12" s="25"/>
      <c r="K12" s="130"/>
      <c r="L12" s="66">
        <f>+L11+Pomoc!$C$26</f>
        <v>0.34027777777777773</v>
      </c>
      <c r="M12" s="66">
        <f>+M11+Pomoc!$C$26</f>
        <v>0.34374999999999994</v>
      </c>
      <c r="N12" s="134">
        <v>580</v>
      </c>
      <c r="O12" s="134"/>
      <c r="P12" s="21"/>
      <c r="Q12" s="5"/>
      <c r="S12" s="1"/>
      <c r="T12" s="1"/>
      <c r="U12" s="1"/>
      <c r="V12" s="1"/>
      <c r="W12" s="1"/>
      <c r="X12" s="1"/>
    </row>
    <row r="13" spans="1:24" ht="16.5" customHeight="1" x14ac:dyDescent="0.25">
      <c r="A13" s="37" t="s">
        <v>74</v>
      </c>
      <c r="B13" s="18"/>
      <c r="C13" s="18"/>
      <c r="D13" s="27"/>
      <c r="E13" s="18"/>
      <c r="F13" s="18"/>
      <c r="G13" s="18"/>
      <c r="H13" s="18"/>
      <c r="I13" s="40"/>
      <c r="J13" s="41"/>
      <c r="K13" s="130"/>
      <c r="L13" s="66">
        <f>+L12+Pomoc!$C$26</f>
        <v>0.34374999999999994</v>
      </c>
      <c r="M13" s="66">
        <f>+M12+Pomoc!$C$26</f>
        <v>0.34722222222222215</v>
      </c>
      <c r="N13" s="134">
        <v>580</v>
      </c>
      <c r="O13" s="134"/>
      <c r="P13" s="21"/>
      <c r="Q13" s="5"/>
      <c r="S13" s="1"/>
      <c r="T13" s="1"/>
      <c r="U13" s="1"/>
      <c r="V13" s="1"/>
      <c r="W13" s="1"/>
      <c r="X13" s="1"/>
    </row>
    <row r="14" spans="1:24" ht="16.5" customHeight="1" x14ac:dyDescent="0.25">
      <c r="A14" s="30" t="s">
        <v>61</v>
      </c>
      <c r="B14" s="42"/>
      <c r="C14" s="4"/>
      <c r="D14" s="5"/>
      <c r="E14" s="5"/>
      <c r="F14" s="49">
        <f>+VLOOKUP($H$9,Pomoc!$E$4:$G$7,3)/1000</f>
        <v>1.4725107045863987E-2</v>
      </c>
      <c r="G14" s="20" t="s">
        <v>35</v>
      </c>
      <c r="H14" s="20"/>
      <c r="I14" s="5"/>
      <c r="J14" s="21"/>
      <c r="K14" s="130"/>
      <c r="L14" s="66">
        <f>+L13+Pomoc!$C$26</f>
        <v>0.34722222222222215</v>
      </c>
      <c r="M14" s="66">
        <f>+M13+Pomoc!$C$26</f>
        <v>0.35069444444444436</v>
      </c>
      <c r="N14" s="134">
        <v>580</v>
      </c>
      <c r="O14" s="134"/>
      <c r="P14" s="21"/>
      <c r="Q14" s="5"/>
      <c r="R14" s="60"/>
      <c r="S14" s="1"/>
      <c r="T14" s="1"/>
      <c r="U14" s="1"/>
      <c r="V14" s="1"/>
      <c r="W14" s="1"/>
      <c r="X14" s="1"/>
    </row>
    <row r="15" spans="1:24" ht="16.5" customHeight="1" x14ac:dyDescent="0.25">
      <c r="A15" s="30" t="s">
        <v>64</v>
      </c>
      <c r="B15" s="42"/>
      <c r="C15" s="5"/>
      <c r="D15" s="5"/>
      <c r="E15" s="5"/>
      <c r="F15" s="46">
        <v>1.7000000000000001E-2</v>
      </c>
      <c r="G15" s="20" t="s">
        <v>35</v>
      </c>
      <c r="H15" s="20"/>
      <c r="I15" s="3"/>
      <c r="J15" s="21"/>
      <c r="K15" s="130"/>
      <c r="L15" s="66">
        <f>+L14+Pomoc!$C$26</f>
        <v>0.35069444444444436</v>
      </c>
      <c r="M15" s="66">
        <f>+M14+Pomoc!$C$26</f>
        <v>0.35416666666666657</v>
      </c>
      <c r="N15" s="134">
        <v>580</v>
      </c>
      <c r="O15" s="134"/>
      <c r="P15" s="21"/>
      <c r="Q15" s="5"/>
      <c r="S15" s="1"/>
      <c r="T15" s="1"/>
      <c r="U15" s="1"/>
      <c r="V15" s="1"/>
      <c r="W15" s="1"/>
      <c r="X15" s="1"/>
    </row>
    <row r="16" spans="1:24" ht="16.5" customHeight="1" x14ac:dyDescent="0.25">
      <c r="A16" s="30" t="s">
        <v>81</v>
      </c>
      <c r="B16" s="5"/>
      <c r="C16" s="5"/>
      <c r="D16" s="3"/>
      <c r="E16" s="5"/>
      <c r="F16" s="74">
        <f>+VLOOKUP($H$16,Pomoc!E10:I12,5)</f>
        <v>1500</v>
      </c>
      <c r="G16" s="12" t="s">
        <v>15</v>
      </c>
      <c r="H16" s="127">
        <v>3</v>
      </c>
      <c r="I16" s="5"/>
      <c r="J16" s="21"/>
      <c r="K16" s="130"/>
      <c r="L16" s="66">
        <f>+L15+Pomoc!$C$26</f>
        <v>0.35416666666666657</v>
      </c>
      <c r="M16" s="66">
        <f>+M15+Pomoc!$C$26</f>
        <v>0.35763888888888878</v>
      </c>
      <c r="N16" s="134">
        <v>580</v>
      </c>
      <c r="O16" s="134"/>
      <c r="P16" s="21"/>
      <c r="Q16" s="5"/>
      <c r="S16" s="1"/>
      <c r="T16" s="1"/>
      <c r="U16" s="1"/>
      <c r="V16" s="1"/>
      <c r="W16" s="1"/>
      <c r="X16" s="1"/>
    </row>
    <row r="17" spans="1:24" ht="16.5" customHeight="1" x14ac:dyDescent="0.25">
      <c r="A17" s="30" t="s">
        <v>54</v>
      </c>
      <c r="B17" s="5"/>
      <c r="C17" s="5"/>
      <c r="D17" s="5"/>
      <c r="E17" s="5"/>
      <c r="F17" s="74">
        <f>+VLOOKUP($H$17,Pomoc!E10:G12,2)</f>
        <v>550</v>
      </c>
      <c r="G17" s="12" t="s">
        <v>15</v>
      </c>
      <c r="H17" s="80">
        <v>2</v>
      </c>
      <c r="I17" s="5"/>
      <c r="J17" s="21"/>
      <c r="K17" s="130"/>
      <c r="L17" s="66">
        <f>+L16+Pomoc!$C$26</f>
        <v>0.35763888888888878</v>
      </c>
      <c r="M17" s="66">
        <f>+M16+Pomoc!$C$26</f>
        <v>0.36111111111111099</v>
      </c>
      <c r="N17" s="134">
        <v>580</v>
      </c>
      <c r="O17" s="134"/>
      <c r="P17" s="21"/>
      <c r="Q17" s="5"/>
      <c r="S17" s="1"/>
      <c r="T17" s="1"/>
      <c r="U17" s="1"/>
      <c r="V17" s="1"/>
      <c r="W17" s="1"/>
      <c r="X17" s="1"/>
    </row>
    <row r="18" spans="1:24" ht="16.5" customHeight="1" x14ac:dyDescent="0.25">
      <c r="A18" s="30" t="s">
        <v>55</v>
      </c>
      <c r="B18" s="5"/>
      <c r="C18" s="5"/>
      <c r="D18" s="5"/>
      <c r="E18" s="5"/>
      <c r="F18" s="46">
        <f>+F17</f>
        <v>550</v>
      </c>
      <c r="G18" s="12" t="s">
        <v>15</v>
      </c>
      <c r="H18" s="12"/>
      <c r="I18" s="5"/>
      <c r="J18" s="21"/>
      <c r="K18" s="130"/>
      <c r="L18" s="66">
        <f>+L17+Pomoc!$C$26</f>
        <v>0.36111111111111099</v>
      </c>
      <c r="M18" s="66">
        <f>+M17+Pomoc!$C$26</f>
        <v>0.3645833333333332</v>
      </c>
      <c r="N18" s="134">
        <v>580</v>
      </c>
      <c r="O18" s="134"/>
      <c r="P18" s="21"/>
      <c r="Q18" s="5"/>
      <c r="S18" s="1"/>
      <c r="T18" s="1"/>
      <c r="U18" s="1"/>
      <c r="V18" s="1"/>
      <c r="W18" s="1"/>
      <c r="X18" s="1"/>
    </row>
    <row r="19" spans="1:24" ht="16.5" customHeight="1" x14ac:dyDescent="0.2">
      <c r="A19" s="30" t="s">
        <v>21</v>
      </c>
      <c r="B19" s="5"/>
      <c r="C19" s="5"/>
      <c r="D19" s="5"/>
      <c r="E19" s="5"/>
      <c r="F19" s="76">
        <v>100</v>
      </c>
      <c r="G19" s="5" t="s">
        <v>20</v>
      </c>
      <c r="H19" s="5"/>
      <c r="I19" s="5"/>
      <c r="J19" s="21"/>
      <c r="K19" s="51" t="s">
        <v>53</v>
      </c>
      <c r="L19" s="52"/>
      <c r="M19" s="52"/>
      <c r="N19" s="5"/>
      <c r="O19" s="5"/>
      <c r="P19" s="21"/>
      <c r="Q19" s="5"/>
      <c r="S19" s="1"/>
      <c r="T19" s="1"/>
      <c r="U19" s="1"/>
      <c r="V19" s="1"/>
      <c r="W19" s="1"/>
      <c r="X19" s="1"/>
    </row>
    <row r="20" spans="1:24" ht="16.5" customHeight="1" x14ac:dyDescent="0.25">
      <c r="A20" s="30" t="s">
        <v>65</v>
      </c>
      <c r="B20" s="5"/>
      <c r="C20" s="5"/>
      <c r="D20" s="5"/>
      <c r="E20" s="5"/>
      <c r="F20" s="47">
        <f>(($F$11*$F$14)+($F$12*$F$15))</f>
        <v>0.45875321137591962</v>
      </c>
      <c r="G20" s="5" t="s">
        <v>27</v>
      </c>
      <c r="H20" s="5"/>
      <c r="I20" s="5"/>
      <c r="J20" s="21"/>
      <c r="K20" s="130" t="s">
        <v>67</v>
      </c>
      <c r="L20" s="66">
        <f>+L18+Pomoc!$C$26</f>
        <v>0.3645833333333332</v>
      </c>
      <c r="M20" s="66">
        <f>+L21</f>
        <v>0.36805555555555541</v>
      </c>
      <c r="N20" s="134">
        <v>580</v>
      </c>
      <c r="O20" s="134"/>
      <c r="P20" s="21"/>
      <c r="Q20" s="5"/>
      <c r="S20" s="1"/>
      <c r="T20" s="1"/>
      <c r="U20" s="1"/>
      <c r="V20" s="1"/>
      <c r="W20" s="1"/>
      <c r="X20" s="1"/>
    </row>
    <row r="21" spans="1:24" ht="16.5" customHeight="1" thickBot="1" x14ac:dyDescent="0.3">
      <c r="A21" s="38" t="s">
        <v>66</v>
      </c>
      <c r="B21" s="23"/>
      <c r="C21" s="23"/>
      <c r="D21" s="23"/>
      <c r="E21" s="23"/>
      <c r="F21" s="48">
        <f>(F11*$F$14)*(F19/100)</f>
        <v>0.44175321137591961</v>
      </c>
      <c r="G21" s="23" t="s">
        <v>27</v>
      </c>
      <c r="H21" s="23"/>
      <c r="I21" s="23"/>
      <c r="J21" s="25"/>
      <c r="K21" s="130"/>
      <c r="L21" s="66">
        <f>+L20+Pomoc!$C$26</f>
        <v>0.36805555555555541</v>
      </c>
      <c r="M21" s="66">
        <f>+M20+Pomoc!$C$26</f>
        <v>0.37152777777777762</v>
      </c>
      <c r="N21" s="134">
        <v>580</v>
      </c>
      <c r="O21" s="134"/>
      <c r="P21" s="21"/>
      <c r="Q21" s="5"/>
      <c r="S21" s="1"/>
      <c r="T21" s="1"/>
      <c r="U21" s="1"/>
      <c r="V21" s="1"/>
      <c r="W21" s="1"/>
      <c r="X21" s="1"/>
    </row>
    <row r="22" spans="1:24" ht="16.5" customHeight="1" x14ac:dyDescent="0.2">
      <c r="A22" s="37" t="s">
        <v>39</v>
      </c>
      <c r="B22" s="18"/>
      <c r="C22" s="18"/>
      <c r="D22" s="18"/>
      <c r="E22" s="18"/>
      <c r="F22" s="18"/>
      <c r="G22" s="27"/>
      <c r="H22" s="27"/>
      <c r="I22" s="18"/>
      <c r="J22" s="19"/>
      <c r="K22" s="51" t="s">
        <v>69</v>
      </c>
      <c r="L22" s="52"/>
      <c r="M22" s="52"/>
      <c r="N22" s="5"/>
      <c r="O22" s="5"/>
      <c r="P22" s="21"/>
      <c r="Q22" s="5"/>
      <c r="S22" s="1"/>
      <c r="T22" s="1"/>
      <c r="U22" s="1"/>
      <c r="V22" s="1"/>
      <c r="W22" s="1"/>
      <c r="X22" s="1"/>
    </row>
    <row r="23" spans="1:24" ht="16.5" customHeight="1" x14ac:dyDescent="0.2">
      <c r="A23" s="30" t="s">
        <v>56</v>
      </c>
      <c r="B23" s="5"/>
      <c r="C23" s="5"/>
      <c r="D23" s="4"/>
      <c r="E23" s="5"/>
      <c r="F23" s="29">
        <f>+VLOOKUP($H$9,Pomoc!$E$4:$H$7,4)</f>
        <v>18</v>
      </c>
      <c r="G23" s="20" t="s">
        <v>35</v>
      </c>
      <c r="H23" s="20"/>
      <c r="I23" s="5"/>
      <c r="J23" s="21"/>
      <c r="K23" s="130" t="s">
        <v>68</v>
      </c>
      <c r="L23" s="66">
        <v>0.40277777777778301</v>
      </c>
      <c r="M23" s="66">
        <f>+L23+Pomoc!C26</f>
        <v>0.40625000000000522</v>
      </c>
      <c r="N23" s="134">
        <v>580</v>
      </c>
      <c r="O23" s="134"/>
      <c r="P23" s="21"/>
      <c r="Q23" s="5"/>
      <c r="S23" s="1"/>
      <c r="T23" s="1"/>
      <c r="U23" s="1"/>
      <c r="V23" s="1"/>
      <c r="W23" s="1"/>
      <c r="X23" s="1"/>
    </row>
    <row r="24" spans="1:24" ht="16.5" customHeight="1" x14ac:dyDescent="0.2">
      <c r="A24" s="30" t="s">
        <v>58</v>
      </c>
      <c r="B24" s="5"/>
      <c r="C24" s="5"/>
      <c r="D24" s="4"/>
      <c r="E24" s="5"/>
      <c r="F24" s="76">
        <v>50</v>
      </c>
      <c r="G24" s="20" t="s">
        <v>35</v>
      </c>
      <c r="H24" s="20"/>
      <c r="I24" s="5"/>
      <c r="J24" s="21"/>
      <c r="K24" s="130"/>
      <c r="L24" s="66">
        <f>+L23+Pomoc!$C$26</f>
        <v>0.40625000000000522</v>
      </c>
      <c r="M24" s="66">
        <f>+M23+Pomoc!$C$26</f>
        <v>0.40972222222222743</v>
      </c>
      <c r="N24" s="134">
        <v>580</v>
      </c>
      <c r="O24" s="134"/>
      <c r="P24" s="21"/>
      <c r="Q24" s="5"/>
      <c r="S24" s="1"/>
      <c r="T24" s="1"/>
      <c r="U24" s="1"/>
      <c r="V24" s="1"/>
      <c r="W24" s="1"/>
      <c r="X24" s="1"/>
    </row>
    <row r="25" spans="1:24" ht="16.5" customHeight="1" x14ac:dyDescent="0.2">
      <c r="A25" s="30" t="s">
        <v>59</v>
      </c>
      <c r="B25" s="5"/>
      <c r="C25" s="5"/>
      <c r="D25" s="5"/>
      <c r="E25" s="5"/>
      <c r="F25" s="70">
        <f>+F23*F11+F24*F12</f>
        <v>590</v>
      </c>
      <c r="G25" s="5" t="s">
        <v>27</v>
      </c>
      <c r="H25" s="5"/>
      <c r="I25" s="3"/>
      <c r="J25" s="21"/>
      <c r="K25" s="130"/>
      <c r="L25" s="66">
        <f>+L24+Pomoc!$C$26</f>
        <v>0.40972222222222743</v>
      </c>
      <c r="M25" s="66">
        <f>+M24+Pomoc!$C$26</f>
        <v>0.41319444444444964</v>
      </c>
      <c r="N25" s="134">
        <v>580</v>
      </c>
      <c r="O25" s="134"/>
      <c r="P25" s="21"/>
      <c r="Q25" s="5"/>
      <c r="S25" s="1"/>
      <c r="T25" s="1"/>
      <c r="U25" s="1"/>
      <c r="V25" s="1"/>
      <c r="W25" s="1"/>
      <c r="X25" s="1"/>
    </row>
    <row r="26" spans="1:24" ht="16.5" customHeight="1" thickBot="1" x14ac:dyDescent="0.25">
      <c r="A26" s="38" t="s">
        <v>60</v>
      </c>
      <c r="B26" s="23"/>
      <c r="C26" s="23"/>
      <c r="D26" s="23"/>
      <c r="E26" s="39"/>
      <c r="F26" s="72">
        <f>+F25/F10</f>
        <v>2.36</v>
      </c>
      <c r="G26" s="23" t="s">
        <v>28</v>
      </c>
      <c r="H26" s="23"/>
      <c r="I26" s="24"/>
      <c r="J26" s="25"/>
      <c r="K26" s="131"/>
      <c r="L26" s="67">
        <f>+L25+Pomoc!$C$26</f>
        <v>0.41319444444444964</v>
      </c>
      <c r="M26" s="67">
        <f>+M25+Pomoc!$C$26</f>
        <v>0.41666666666667185</v>
      </c>
      <c r="N26" s="135">
        <v>580</v>
      </c>
      <c r="O26" s="135"/>
      <c r="P26" s="25"/>
      <c r="Q26" s="5"/>
      <c r="S26" s="73"/>
      <c r="T26" s="73"/>
      <c r="U26" s="1"/>
      <c r="V26" s="1"/>
      <c r="W26" s="1"/>
      <c r="X26" s="1"/>
    </row>
    <row r="27" spans="1:24" ht="16.5" customHeight="1" x14ac:dyDescent="0.2">
      <c r="A27" s="53" t="s">
        <v>29</v>
      </c>
      <c r="B27" s="18"/>
      <c r="C27" s="18"/>
      <c r="D27" s="18"/>
      <c r="E27" s="18"/>
      <c r="F27" s="18"/>
      <c r="G27" s="54"/>
      <c r="H27" s="54"/>
      <c r="I27" s="18"/>
      <c r="J27" s="19"/>
      <c r="K27" s="136" t="s">
        <v>78</v>
      </c>
      <c r="L27" s="137"/>
      <c r="M27" s="137"/>
      <c r="N27" s="137"/>
      <c r="O27" s="137"/>
      <c r="P27" s="138"/>
      <c r="Q27" s="5"/>
      <c r="S27" s="73"/>
      <c r="T27" s="73"/>
      <c r="U27" s="1"/>
      <c r="V27" s="1"/>
      <c r="W27" s="1"/>
      <c r="X27" s="1"/>
    </row>
    <row r="28" spans="1:24" ht="16.5" customHeight="1" x14ac:dyDescent="0.2">
      <c r="A28" s="30" t="s">
        <v>34</v>
      </c>
      <c r="B28" s="5"/>
      <c r="C28" s="5"/>
      <c r="D28" s="5"/>
      <c r="E28" s="5"/>
      <c r="F28" s="74">
        <f>+VLOOKUP($H$28,Pomoc!E9:H12,4)</f>
        <v>20</v>
      </c>
      <c r="G28" s="5" t="s">
        <v>30</v>
      </c>
      <c r="H28" s="80">
        <v>1</v>
      </c>
      <c r="I28" s="5"/>
      <c r="J28" s="21"/>
      <c r="K28" s="139" t="s">
        <v>77</v>
      </c>
      <c r="L28" s="140"/>
      <c r="M28" s="140"/>
      <c r="N28" s="75">
        <f>+F25</f>
        <v>590</v>
      </c>
      <c r="O28" s="61" t="s">
        <v>27</v>
      </c>
      <c r="P28" s="62"/>
      <c r="Q28" s="5"/>
      <c r="R28" s="73"/>
      <c r="S28" s="73"/>
      <c r="T28" s="73"/>
      <c r="U28" s="1"/>
      <c r="V28" s="1"/>
      <c r="W28" s="1"/>
      <c r="X28" s="1"/>
    </row>
    <row r="29" spans="1:24" ht="16.5" customHeight="1" x14ac:dyDescent="0.25">
      <c r="A29" s="30" t="s">
        <v>75</v>
      </c>
      <c r="B29" s="5"/>
      <c r="C29" s="5"/>
      <c r="D29" s="5"/>
      <c r="E29" s="5"/>
      <c r="F29" s="74">
        <f>+VLOOKUP($H$29,Pomoc!E10:G12,3)</f>
        <v>-12</v>
      </c>
      <c r="G29" s="5" t="s">
        <v>30</v>
      </c>
      <c r="H29" s="80">
        <v>1</v>
      </c>
      <c r="I29" s="5"/>
      <c r="J29" s="21"/>
      <c r="K29" s="139" t="s">
        <v>79</v>
      </c>
      <c r="L29" s="140"/>
      <c r="M29" s="140"/>
      <c r="N29" s="75">
        <f>+MAX(N10:O26)</f>
        <v>580</v>
      </c>
      <c r="O29" s="61" t="s">
        <v>27</v>
      </c>
      <c r="P29" s="62"/>
      <c r="Q29" s="5"/>
      <c r="R29" s="73"/>
      <c r="S29" s="73"/>
      <c r="T29" s="73"/>
      <c r="U29" s="1"/>
      <c r="V29" s="1"/>
      <c r="W29" s="1"/>
      <c r="X29" s="1"/>
    </row>
    <row r="30" spans="1:24" ht="16.5" customHeight="1" x14ac:dyDescent="0.3">
      <c r="A30" s="30" t="s">
        <v>33</v>
      </c>
      <c r="B30" s="5"/>
      <c r="C30" s="5"/>
      <c r="D30" s="5"/>
      <c r="E30" s="5"/>
      <c r="F30" s="78">
        <v>0</v>
      </c>
      <c r="G30" s="5" t="s">
        <v>20</v>
      </c>
      <c r="H30" s="5"/>
      <c r="I30" s="5"/>
      <c r="J30" s="21"/>
      <c r="K30" s="139" t="s">
        <v>70</v>
      </c>
      <c r="L30" s="140"/>
      <c r="M30" s="140"/>
      <c r="N30" s="71">
        <f>+MAX('Vypocet koncentrace'!G4:G243)</f>
        <v>1338.2349570221759</v>
      </c>
      <c r="O30" s="68" t="s">
        <v>15</v>
      </c>
      <c r="P30" s="63"/>
      <c r="Q30" s="5"/>
      <c r="R30" s="73"/>
      <c r="S30" s="73"/>
      <c r="T30" s="73"/>
      <c r="U30" s="1"/>
      <c r="V30" s="1"/>
      <c r="W30" s="1"/>
      <c r="X30" s="1"/>
    </row>
    <row r="31" spans="1:24" ht="16.5" customHeight="1" thickBot="1" x14ac:dyDescent="0.25">
      <c r="A31" s="38" t="s">
        <v>29</v>
      </c>
      <c r="B31" s="55"/>
      <c r="C31" s="55"/>
      <c r="D31" s="55"/>
      <c r="E31" s="56"/>
      <c r="F31" s="69">
        <f>$F$25/3600*1.3*1010*(F28-(F30/100*(F28-(F29-3))+(F29-3)))</f>
        <v>7531.5138888888887</v>
      </c>
      <c r="G31" s="56" t="s">
        <v>31</v>
      </c>
      <c r="H31" s="56"/>
      <c r="I31" s="23"/>
      <c r="J31" s="25"/>
      <c r="K31" s="141" t="s">
        <v>73</v>
      </c>
      <c r="L31" s="142"/>
      <c r="M31" s="142"/>
      <c r="N31" s="132" t="str">
        <f>+IF(N30&lt;($F$16),"VYHOVUJE","NEVYHOVUJE")</f>
        <v>VYHOVUJE</v>
      </c>
      <c r="O31" s="132"/>
      <c r="P31" s="133"/>
      <c r="R31" s="73"/>
      <c r="S31" s="73"/>
      <c r="T31" s="73"/>
      <c r="U31" s="1"/>
      <c r="V31" s="1"/>
      <c r="W31" s="1"/>
      <c r="X31" s="1"/>
    </row>
    <row r="32" spans="1:24" ht="16.5" customHeight="1" x14ac:dyDescent="0.2">
      <c r="A32" s="12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S32" s="1"/>
      <c r="T32" s="1"/>
      <c r="U32" s="1"/>
      <c r="V32" s="1"/>
      <c r="W32" s="1"/>
      <c r="X32" s="1"/>
    </row>
    <row r="33" spans="1:24" ht="16.5" customHeight="1" x14ac:dyDescent="0.2">
      <c r="A33" s="126"/>
      <c r="B33" s="7"/>
      <c r="C33" s="7"/>
      <c r="D33" s="7"/>
      <c r="E33" s="16"/>
      <c r="F33" s="3"/>
      <c r="G33" s="8"/>
      <c r="H33" s="8"/>
      <c r="I33" s="14"/>
      <c r="J33" s="16"/>
      <c r="K33" s="5"/>
      <c r="L33" s="5"/>
      <c r="M33" s="5"/>
      <c r="N33" s="5"/>
      <c r="O33" s="5"/>
      <c r="P33" s="21"/>
      <c r="S33" s="1"/>
      <c r="T33" s="1"/>
      <c r="U33" s="1"/>
      <c r="V33" s="1"/>
      <c r="W33" s="1"/>
      <c r="X33" s="1"/>
    </row>
    <row r="34" spans="1:24" ht="16.5" customHeight="1" x14ac:dyDescent="0.2">
      <c r="A34" s="35"/>
      <c r="B34" s="7"/>
      <c r="C34" s="7"/>
      <c r="D34" s="7"/>
      <c r="E34" s="15"/>
      <c r="F34" s="7"/>
      <c r="G34" s="7"/>
      <c r="H34" s="7"/>
      <c r="I34" s="5"/>
      <c r="J34" s="5"/>
      <c r="K34" s="5"/>
      <c r="L34" s="5"/>
      <c r="M34" s="5"/>
      <c r="N34" s="5"/>
      <c r="O34" s="28"/>
      <c r="P34" s="57"/>
      <c r="S34" s="1"/>
      <c r="T34" s="1"/>
      <c r="U34" s="1"/>
      <c r="V34" s="1"/>
      <c r="W34" s="1"/>
      <c r="X34" s="1"/>
    </row>
    <row r="35" spans="1:24" s="7" customFormat="1" ht="16.5" customHeight="1" x14ac:dyDescent="0.2">
      <c r="A35" s="58"/>
      <c r="L35" s="3"/>
      <c r="M35" s="9"/>
      <c r="N35" s="3"/>
      <c r="O35" s="28"/>
      <c r="P35" s="57"/>
      <c r="Q35" s="3"/>
      <c r="R35" s="3"/>
      <c r="S35" s="9"/>
      <c r="T35" s="3"/>
    </row>
    <row r="36" spans="1:24" s="7" customFormat="1" ht="16.5" customHeight="1" x14ac:dyDescent="0.2">
      <c r="A36" s="36"/>
      <c r="L36" s="3"/>
      <c r="M36" s="3"/>
      <c r="N36" s="3"/>
      <c r="O36" s="28"/>
      <c r="P36" s="57"/>
      <c r="Q36" s="3"/>
      <c r="R36" s="3"/>
      <c r="S36" s="3"/>
      <c r="T36" s="3"/>
    </row>
    <row r="37" spans="1:24" s="7" customFormat="1" ht="16.5" customHeight="1" x14ac:dyDescent="0.2">
      <c r="A37" s="36"/>
      <c r="O37" s="28"/>
      <c r="P37" s="57"/>
    </row>
    <row r="38" spans="1:24" s="7" customFormat="1" ht="16.5" customHeight="1" x14ac:dyDescent="0.2">
      <c r="A38" s="36"/>
      <c r="P38" s="59"/>
    </row>
    <row r="39" spans="1:24" x14ac:dyDescent="0.2">
      <c r="A39" s="35"/>
      <c r="B39" s="5"/>
      <c r="C39" s="5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1"/>
      <c r="S39" s="1"/>
      <c r="T39" s="1"/>
      <c r="U39" s="1"/>
      <c r="V39" s="1"/>
      <c r="W39" s="1"/>
      <c r="X39" s="1"/>
    </row>
    <row r="40" spans="1:24" x14ac:dyDescent="0.2">
      <c r="A40" s="35"/>
      <c r="B40" s="5"/>
      <c r="C40" s="5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1"/>
      <c r="S40" s="1"/>
      <c r="T40" s="1"/>
      <c r="U40" s="1"/>
      <c r="V40" s="1"/>
      <c r="W40" s="1"/>
      <c r="X40" s="1"/>
    </row>
    <row r="41" spans="1:24" x14ac:dyDescent="0.2">
      <c r="A41" s="35"/>
      <c r="B41" s="5"/>
      <c r="C41" s="5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1"/>
      <c r="S41" s="1"/>
      <c r="T41" s="1"/>
      <c r="U41" s="1"/>
      <c r="V41" s="1"/>
      <c r="W41" s="1"/>
      <c r="X41" s="1"/>
    </row>
    <row r="42" spans="1:24" x14ac:dyDescent="0.2">
      <c r="A42" s="35"/>
      <c r="B42" s="5"/>
      <c r="C42" s="5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1"/>
      <c r="S42" s="1"/>
      <c r="T42" s="1"/>
      <c r="U42" s="1"/>
      <c r="V42" s="1"/>
      <c r="W42" s="1"/>
      <c r="X42" s="1"/>
    </row>
    <row r="43" spans="1:24" x14ac:dyDescent="0.2">
      <c r="A43" s="35"/>
      <c r="B43" s="5"/>
      <c r="C43" s="5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1"/>
      <c r="S43" s="1"/>
      <c r="T43" s="1"/>
      <c r="U43" s="1"/>
      <c r="V43" s="1"/>
      <c r="W43" s="1"/>
      <c r="X43" s="1"/>
    </row>
    <row r="44" spans="1:24" x14ac:dyDescent="0.2">
      <c r="A44" s="35"/>
      <c r="B44" s="5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1"/>
      <c r="S44" s="1"/>
      <c r="T44" s="1"/>
      <c r="U44" s="1"/>
      <c r="V44" s="1"/>
      <c r="W44" s="1"/>
      <c r="X44" s="1"/>
    </row>
    <row r="45" spans="1:24" x14ac:dyDescent="0.2">
      <c r="A45" s="35"/>
      <c r="B45" s="5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1"/>
      <c r="S45" s="1"/>
      <c r="T45" s="1"/>
      <c r="U45" s="1"/>
      <c r="V45" s="1"/>
      <c r="W45" s="1"/>
      <c r="X45" s="1"/>
    </row>
    <row r="46" spans="1:24" x14ac:dyDescent="0.2">
      <c r="A46" s="35"/>
      <c r="B46" s="5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1"/>
      <c r="S46" s="1"/>
      <c r="T46" s="1"/>
      <c r="U46" s="1"/>
      <c r="V46" s="1"/>
      <c r="W46" s="1"/>
      <c r="X46" s="1"/>
    </row>
    <row r="47" spans="1:24" x14ac:dyDescent="0.2">
      <c r="A47" s="35"/>
      <c r="B47" s="5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1"/>
      <c r="S47" s="1"/>
      <c r="T47" s="1"/>
      <c r="U47" s="1"/>
      <c r="V47" s="1"/>
      <c r="W47" s="1"/>
      <c r="X47" s="1"/>
    </row>
    <row r="48" spans="1:24" x14ac:dyDescent="0.2">
      <c r="A48" s="35"/>
      <c r="B48" s="5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1"/>
      <c r="S48" s="1"/>
      <c r="T48" s="1"/>
      <c r="U48" s="1"/>
      <c r="V48" s="1"/>
      <c r="W48" s="1"/>
      <c r="X48" s="1"/>
    </row>
    <row r="49" spans="1:24" x14ac:dyDescent="0.2">
      <c r="A49" s="35"/>
      <c r="B49" s="5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1"/>
      <c r="S49" s="1"/>
      <c r="T49" s="1"/>
      <c r="U49" s="1"/>
      <c r="V49" s="1"/>
      <c r="W49" s="1"/>
      <c r="X49" s="1"/>
    </row>
    <row r="50" spans="1:24" ht="13.5" thickBot="1" x14ac:dyDescent="0.25">
      <c r="A50" s="22"/>
      <c r="B50" s="23"/>
      <c r="C50" s="23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5"/>
      <c r="S50" s="1"/>
      <c r="T50" s="1"/>
      <c r="U50" s="1"/>
      <c r="V50" s="1"/>
      <c r="W50" s="1"/>
      <c r="X50" s="1"/>
    </row>
    <row r="51" spans="1:24" x14ac:dyDescent="0.2">
      <c r="S51" s="1"/>
      <c r="T51" s="1"/>
      <c r="U51" s="1"/>
      <c r="V51" s="1"/>
      <c r="W51" s="1"/>
      <c r="X51" s="1"/>
    </row>
    <row r="99" ht="13.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53" ht="15" customHeight="1" x14ac:dyDescent="0.2"/>
    <row r="154" ht="13.5" customHeight="1" x14ac:dyDescent="0.2"/>
    <row r="155" ht="12.75" customHeight="1" x14ac:dyDescent="0.2"/>
    <row r="213" spans="17:17" ht="12.75" customHeight="1" x14ac:dyDescent="0.2">
      <c r="Q213" s="5"/>
    </row>
    <row r="214" spans="17:17" ht="12.75" customHeight="1" x14ac:dyDescent="0.2">
      <c r="Q214" s="5"/>
    </row>
    <row r="215" spans="17:17" x14ac:dyDescent="0.2">
      <c r="Q215" s="5"/>
    </row>
    <row r="216" spans="17:17" x14ac:dyDescent="0.2">
      <c r="Q216" s="5"/>
    </row>
    <row r="217" spans="17:17" x14ac:dyDescent="0.2">
      <c r="Q217" s="5"/>
    </row>
    <row r="218" spans="17:17" x14ac:dyDescent="0.2">
      <c r="Q218" s="5"/>
    </row>
    <row r="219" spans="17:17" x14ac:dyDescent="0.2">
      <c r="Q219" s="5"/>
    </row>
    <row r="220" spans="17:17" x14ac:dyDescent="0.2">
      <c r="Q220" s="5"/>
    </row>
    <row r="221" spans="17:17" ht="15" customHeight="1" x14ac:dyDescent="0.2">
      <c r="Q221" s="5"/>
    </row>
    <row r="222" spans="17:17" ht="15" customHeight="1" x14ac:dyDescent="0.2">
      <c r="Q222" s="5"/>
    </row>
    <row r="223" spans="17:17" ht="15" customHeight="1" x14ac:dyDescent="0.2">
      <c r="Q223" s="5"/>
    </row>
    <row r="224" spans="17:17" ht="15" customHeight="1" x14ac:dyDescent="0.2">
      <c r="Q224" s="5"/>
    </row>
    <row r="225" spans="17:17" ht="15" customHeight="1" x14ac:dyDescent="0.2">
      <c r="Q225" s="5"/>
    </row>
    <row r="226" spans="17:17" ht="15" customHeight="1" x14ac:dyDescent="0.2">
      <c r="Q226" s="5"/>
    </row>
    <row r="227" spans="17:17" ht="15" customHeight="1" x14ac:dyDescent="0.2">
      <c r="Q227" s="5"/>
    </row>
    <row r="228" spans="17:17" ht="15" customHeight="1" x14ac:dyDescent="0.2">
      <c r="Q228" s="5"/>
    </row>
    <row r="229" spans="17:17" ht="15" customHeight="1" x14ac:dyDescent="0.2">
      <c r="Q229" s="5"/>
    </row>
    <row r="230" spans="17:17" x14ac:dyDescent="0.2">
      <c r="Q230" s="5"/>
    </row>
    <row r="231" spans="17:17" x14ac:dyDescent="0.2">
      <c r="Q231" s="5"/>
    </row>
    <row r="268" ht="12.75" customHeight="1" x14ac:dyDescent="0.2"/>
    <row r="269" ht="12.7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324" ht="12.75" customHeight="1" x14ac:dyDescent="0.2"/>
    <row r="340" spans="19:24" x14ac:dyDescent="0.2">
      <c r="S340" s="28"/>
      <c r="T340" s="32"/>
      <c r="U340" s="13"/>
      <c r="V340" s="32"/>
      <c r="W340" s="33"/>
      <c r="X340" s="13"/>
    </row>
    <row r="341" spans="19:24" x14ac:dyDescent="0.2">
      <c r="S341" s="28"/>
      <c r="T341" s="32"/>
      <c r="U341" s="13"/>
      <c r="V341" s="32"/>
      <c r="W341" s="33"/>
      <c r="X341" s="13"/>
    </row>
    <row r="342" spans="19:24" x14ac:dyDescent="0.2">
      <c r="S342" s="28"/>
      <c r="T342" s="32"/>
      <c r="U342" s="13"/>
      <c r="V342" s="32"/>
      <c r="W342" s="33"/>
      <c r="X342" s="13"/>
    </row>
    <row r="343" spans="19:24" x14ac:dyDescent="0.2">
      <c r="S343" s="28"/>
      <c r="T343" s="32"/>
      <c r="U343" s="13"/>
      <c r="V343" s="32"/>
      <c r="W343" s="33"/>
      <c r="X343" s="13"/>
    </row>
    <row r="344" spans="19:24" x14ac:dyDescent="0.2">
      <c r="S344" s="28"/>
      <c r="T344" s="32"/>
      <c r="U344" s="13"/>
      <c r="V344" s="32"/>
      <c r="W344" s="33"/>
      <c r="X344" s="13"/>
    </row>
    <row r="345" spans="19:24" x14ac:dyDescent="0.2">
      <c r="S345" s="28"/>
      <c r="T345" s="32"/>
      <c r="U345" s="13"/>
      <c r="V345" s="32"/>
      <c r="W345" s="33"/>
      <c r="X345" s="13"/>
    </row>
    <row r="346" spans="19:24" x14ac:dyDescent="0.2">
      <c r="S346" s="28"/>
      <c r="T346" s="32"/>
      <c r="U346" s="13"/>
      <c r="V346" s="32"/>
      <c r="W346" s="33"/>
      <c r="X346" s="13"/>
    </row>
    <row r="347" spans="19:24" x14ac:dyDescent="0.2">
      <c r="S347" s="28"/>
      <c r="T347" s="32"/>
      <c r="U347" s="13"/>
      <c r="V347" s="32"/>
      <c r="W347" s="33"/>
      <c r="X347" s="13"/>
    </row>
    <row r="348" spans="19:24" x14ac:dyDescent="0.2">
      <c r="S348" s="28"/>
      <c r="T348" s="32"/>
      <c r="U348" s="13"/>
      <c r="V348" s="32"/>
      <c r="W348" s="33"/>
      <c r="X348" s="13"/>
    </row>
    <row r="349" spans="19:24" x14ac:dyDescent="0.2">
      <c r="S349" s="28"/>
      <c r="T349" s="32"/>
      <c r="U349" s="13"/>
      <c r="V349" s="32"/>
      <c r="W349" s="33"/>
      <c r="X349" s="13"/>
    </row>
    <row r="350" spans="19:24" x14ac:dyDescent="0.2">
      <c r="S350" s="28"/>
      <c r="T350" s="32"/>
      <c r="U350" s="13"/>
      <c r="V350" s="32"/>
      <c r="W350" s="33"/>
      <c r="X350" s="13"/>
    </row>
    <row r="351" spans="19:24" x14ac:dyDescent="0.2">
      <c r="S351" s="28"/>
      <c r="T351" s="32"/>
      <c r="U351" s="13"/>
      <c r="V351" s="32"/>
      <c r="W351" s="33"/>
      <c r="X351" s="13"/>
    </row>
    <row r="352" spans="19:24" x14ac:dyDescent="0.2">
      <c r="S352" s="28"/>
      <c r="T352" s="32"/>
      <c r="U352" s="13"/>
      <c r="V352" s="32"/>
      <c r="W352" s="33"/>
      <c r="X352" s="13"/>
    </row>
    <row r="353" spans="19:24" x14ac:dyDescent="0.2">
      <c r="S353" s="28"/>
      <c r="T353" s="32"/>
      <c r="U353" s="13"/>
      <c r="V353" s="32"/>
      <c r="W353" s="33"/>
      <c r="X353" s="13"/>
    </row>
    <row r="354" spans="19:24" x14ac:dyDescent="0.2">
      <c r="S354" s="28"/>
      <c r="T354" s="32"/>
      <c r="U354" s="13"/>
      <c r="V354" s="32"/>
      <c r="W354" s="33"/>
      <c r="X354" s="13"/>
    </row>
    <row r="355" spans="19:24" x14ac:dyDescent="0.2">
      <c r="S355" s="28"/>
      <c r="T355" s="32"/>
      <c r="U355" s="13"/>
      <c r="V355" s="32"/>
      <c r="W355" s="33"/>
      <c r="X355" s="13"/>
    </row>
    <row r="356" spans="19:24" x14ac:dyDescent="0.2">
      <c r="S356" s="28"/>
      <c r="T356" s="32"/>
      <c r="U356" s="13"/>
      <c r="V356" s="32"/>
      <c r="W356" s="33"/>
      <c r="X356" s="13"/>
    </row>
    <row r="357" spans="19:24" x14ac:dyDescent="0.2">
      <c r="S357" s="28"/>
      <c r="T357" s="32"/>
      <c r="U357" s="13"/>
      <c r="V357" s="32"/>
      <c r="W357" s="33"/>
      <c r="X357" s="13"/>
    </row>
    <row r="358" spans="19:24" x14ac:dyDescent="0.2">
      <c r="S358" s="28"/>
      <c r="T358" s="32"/>
      <c r="U358" s="13"/>
      <c r="V358" s="32"/>
      <c r="W358" s="33"/>
      <c r="X358" s="13"/>
    </row>
    <row r="359" spans="19:24" x14ac:dyDescent="0.2">
      <c r="S359" s="28"/>
      <c r="T359" s="32"/>
      <c r="U359" s="13"/>
      <c r="V359" s="32"/>
      <c r="W359" s="33"/>
      <c r="X359" s="13"/>
    </row>
    <row r="360" spans="19:24" x14ac:dyDescent="0.2">
      <c r="S360" s="28"/>
      <c r="T360" s="32"/>
      <c r="U360" s="13"/>
      <c r="V360" s="32"/>
      <c r="W360" s="33"/>
      <c r="X360" s="13"/>
    </row>
    <row r="361" spans="19:24" x14ac:dyDescent="0.2">
      <c r="S361" s="28"/>
      <c r="T361" s="32"/>
      <c r="U361" s="13"/>
      <c r="V361" s="32"/>
      <c r="W361" s="33"/>
      <c r="X361" s="13"/>
    </row>
    <row r="362" spans="19:24" x14ac:dyDescent="0.2">
      <c r="S362" s="28"/>
      <c r="T362" s="32"/>
      <c r="U362" s="13"/>
      <c r="V362" s="32"/>
      <c r="W362" s="33"/>
      <c r="X362" s="13"/>
    </row>
    <row r="363" spans="19:24" x14ac:dyDescent="0.2">
      <c r="S363" s="28"/>
      <c r="T363" s="32"/>
      <c r="U363" s="13"/>
      <c r="V363" s="32"/>
      <c r="W363" s="33"/>
      <c r="X363" s="13"/>
    </row>
    <row r="364" spans="19:24" x14ac:dyDescent="0.2">
      <c r="S364" s="28"/>
      <c r="T364" s="32"/>
      <c r="U364" s="13"/>
      <c r="V364" s="32"/>
      <c r="W364" s="33"/>
      <c r="X364" s="13"/>
    </row>
    <row r="365" spans="19:24" x14ac:dyDescent="0.2">
      <c r="S365" s="28"/>
      <c r="T365" s="32"/>
      <c r="U365" s="13"/>
      <c r="V365" s="32"/>
      <c r="W365" s="33"/>
      <c r="X365" s="13"/>
    </row>
    <row r="366" spans="19:24" x14ac:dyDescent="0.2">
      <c r="S366" s="28"/>
      <c r="T366" s="32"/>
      <c r="U366" s="13"/>
      <c r="V366" s="32"/>
      <c r="W366" s="33"/>
      <c r="X366" s="13"/>
    </row>
    <row r="367" spans="19:24" x14ac:dyDescent="0.2">
      <c r="S367" s="28"/>
      <c r="T367" s="32"/>
      <c r="U367" s="13"/>
      <c r="V367" s="32"/>
      <c r="W367" s="33"/>
      <c r="X367" s="13"/>
    </row>
    <row r="368" spans="19:24" x14ac:dyDescent="0.2">
      <c r="S368" s="28"/>
      <c r="T368" s="32"/>
      <c r="U368" s="13"/>
      <c r="V368" s="32"/>
      <c r="W368" s="33"/>
      <c r="X368" s="13"/>
    </row>
    <row r="369" spans="5:24" x14ac:dyDescent="0.2">
      <c r="S369" s="28"/>
      <c r="T369" s="32"/>
      <c r="U369" s="13"/>
      <c r="V369" s="32"/>
      <c r="W369" s="33"/>
      <c r="X369" s="13"/>
    </row>
    <row r="370" spans="5:24" x14ac:dyDescent="0.2">
      <c r="S370" s="28"/>
      <c r="T370" s="32"/>
      <c r="U370" s="13"/>
      <c r="V370" s="32"/>
      <c r="W370" s="33"/>
      <c r="X370" s="13"/>
    </row>
    <row r="371" spans="5:24" x14ac:dyDescent="0.2">
      <c r="S371" s="28"/>
      <c r="T371" s="32"/>
      <c r="U371" s="13"/>
      <c r="V371" s="32"/>
      <c r="W371" s="33"/>
      <c r="X371" s="13"/>
    </row>
    <row r="372" spans="5:24" x14ac:dyDescent="0.2">
      <c r="S372" s="28"/>
      <c r="T372" s="32"/>
      <c r="U372" s="13"/>
      <c r="V372" s="32"/>
      <c r="W372" s="33"/>
      <c r="X372" s="13"/>
    </row>
    <row r="373" spans="5:24" x14ac:dyDescent="0.2">
      <c r="S373" s="28"/>
      <c r="T373" s="32"/>
      <c r="U373" s="13"/>
      <c r="V373" s="32"/>
      <c r="W373" s="33"/>
      <c r="X373" s="13"/>
    </row>
    <row r="374" spans="5:24" x14ac:dyDescent="0.2">
      <c r="S374" s="28"/>
      <c r="T374" s="32"/>
      <c r="U374" s="13"/>
      <c r="V374" s="32"/>
      <c r="W374" s="33"/>
      <c r="X374" s="13"/>
    </row>
    <row r="375" spans="5:24" x14ac:dyDescent="0.2">
      <c r="R375" s="5"/>
      <c r="S375" s="28"/>
      <c r="T375" s="32"/>
      <c r="U375" s="13"/>
      <c r="V375" s="32"/>
      <c r="W375" s="33"/>
      <c r="X375" s="13"/>
    </row>
    <row r="376" spans="5:24" x14ac:dyDescent="0.2">
      <c r="R376" s="5"/>
      <c r="S376" s="28"/>
      <c r="T376" s="32"/>
      <c r="U376" s="13"/>
      <c r="V376" s="32"/>
      <c r="W376" s="33"/>
      <c r="X376" s="13"/>
    </row>
    <row r="377" spans="5:24" x14ac:dyDescent="0.2">
      <c r="R377" s="5"/>
      <c r="S377" s="28"/>
      <c r="T377" s="32"/>
      <c r="U377" s="13"/>
      <c r="V377" s="32"/>
      <c r="W377" s="33"/>
      <c r="X377" s="13"/>
    </row>
    <row r="378" spans="5:24" x14ac:dyDescent="0.2">
      <c r="R378" s="5"/>
      <c r="S378" s="28"/>
      <c r="T378" s="32"/>
      <c r="U378" s="13"/>
      <c r="V378" s="32"/>
      <c r="W378" s="33"/>
      <c r="X378" s="13"/>
    </row>
    <row r="379" spans="5:24" x14ac:dyDescent="0.2">
      <c r="R379" s="5"/>
      <c r="S379" s="28"/>
      <c r="T379" s="32"/>
      <c r="U379" s="13"/>
      <c r="V379" s="32"/>
      <c r="W379" s="33"/>
      <c r="X379" s="13"/>
    </row>
    <row r="380" spans="5:24" x14ac:dyDescent="0.2">
      <c r="R380" s="34"/>
      <c r="S380" s="11"/>
      <c r="T380" s="11"/>
      <c r="U380" s="10"/>
      <c r="V380" s="11"/>
      <c r="W380" s="6"/>
      <c r="X380" s="10"/>
    </row>
    <row r="381" spans="5:24" x14ac:dyDescent="0.2">
      <c r="R381" s="34"/>
      <c r="S381" s="11"/>
      <c r="T381" s="11"/>
      <c r="U381" s="10"/>
      <c r="V381" s="11"/>
      <c r="W381" s="6"/>
      <c r="X381" s="10"/>
    </row>
    <row r="382" spans="5:24" x14ac:dyDescent="0.2">
      <c r="R382" s="34"/>
      <c r="S382" s="11"/>
      <c r="T382" s="11"/>
      <c r="U382" s="10"/>
      <c r="V382" s="11"/>
      <c r="W382" s="6"/>
      <c r="X382" s="10"/>
    </row>
    <row r="383" spans="5:24" x14ac:dyDescent="0.2">
      <c r="R383" s="34"/>
      <c r="S383" s="11"/>
      <c r="T383" s="11"/>
      <c r="U383" s="10"/>
      <c r="V383" s="11"/>
      <c r="W383" s="6"/>
      <c r="X383" s="10"/>
    </row>
    <row r="384" spans="5:24" x14ac:dyDescent="0.2">
      <c r="E384" s="11"/>
      <c r="F384" s="11"/>
      <c r="G384" s="7"/>
      <c r="H384" s="7"/>
      <c r="I384" s="6"/>
      <c r="J384" s="10"/>
      <c r="R384" s="34"/>
      <c r="S384" s="11"/>
      <c r="T384" s="11"/>
      <c r="U384" s="10"/>
      <c r="V384" s="11"/>
      <c r="W384" s="6"/>
      <c r="X384" s="10"/>
    </row>
    <row r="385" spans="5:24" x14ac:dyDescent="0.2">
      <c r="E385" s="11"/>
      <c r="F385" s="11"/>
      <c r="G385" s="7"/>
      <c r="H385" s="7"/>
      <c r="I385" s="6"/>
      <c r="J385" s="10"/>
      <c r="R385" s="5"/>
      <c r="S385" s="7"/>
      <c r="T385" s="7"/>
      <c r="U385" s="10"/>
      <c r="V385" s="7"/>
      <c r="W385" s="7"/>
      <c r="X385" s="7"/>
    </row>
    <row r="386" spans="5:24" x14ac:dyDescent="0.2">
      <c r="E386" s="11"/>
      <c r="F386" s="11"/>
      <c r="G386" s="7"/>
      <c r="H386" s="7"/>
      <c r="I386" s="6"/>
      <c r="J386" s="10"/>
      <c r="R386" s="5"/>
      <c r="S386" s="7"/>
      <c r="T386" s="7"/>
      <c r="U386" s="10"/>
      <c r="V386" s="7"/>
      <c r="W386" s="7"/>
      <c r="X386" s="7"/>
    </row>
    <row r="387" spans="5:24" x14ac:dyDescent="0.2">
      <c r="E387" s="11"/>
      <c r="F387" s="11"/>
      <c r="G387" s="7"/>
      <c r="H387" s="7"/>
      <c r="I387" s="6"/>
      <c r="J387" s="10"/>
      <c r="R387" s="5"/>
      <c r="U387" s="13"/>
    </row>
    <row r="388" spans="5:24" x14ac:dyDescent="0.2">
      <c r="E388" s="11"/>
      <c r="F388" s="11"/>
      <c r="G388" s="7"/>
      <c r="H388" s="7"/>
      <c r="I388" s="6"/>
      <c r="J388" s="10"/>
      <c r="R388" s="5"/>
      <c r="U388" s="13"/>
    </row>
    <row r="389" spans="5:24" x14ac:dyDescent="0.2">
      <c r="E389" s="7"/>
      <c r="F389" s="7"/>
      <c r="G389" s="7"/>
      <c r="H389" s="7"/>
      <c r="I389" s="7"/>
      <c r="J389" s="7"/>
      <c r="R389" s="5"/>
      <c r="U389" s="13"/>
    </row>
    <row r="390" spans="5:24" x14ac:dyDescent="0.2">
      <c r="E390" s="7"/>
      <c r="F390" s="7"/>
      <c r="I390" s="7"/>
      <c r="U390" s="13"/>
    </row>
    <row r="391" spans="5:24" x14ac:dyDescent="0.2">
      <c r="E391" s="7"/>
      <c r="F391" s="7"/>
    </row>
    <row r="392" spans="5:24" x14ac:dyDescent="0.2">
      <c r="E392" s="7"/>
      <c r="F392" s="7"/>
    </row>
  </sheetData>
  <sheetProtection password="C4A2" sheet="1" objects="1" scenarios="1" selectLockedCells="1"/>
  <mergeCells count="31">
    <mergeCell ref="K8:P8"/>
    <mergeCell ref="A5:B5"/>
    <mergeCell ref="L4:O4"/>
    <mergeCell ref="L5:O5"/>
    <mergeCell ref="C4:G4"/>
    <mergeCell ref="C5:G5"/>
    <mergeCell ref="C6:O6"/>
    <mergeCell ref="N10:O10"/>
    <mergeCell ref="N11:O11"/>
    <mergeCell ref="N12:O12"/>
    <mergeCell ref="K10:K18"/>
    <mergeCell ref="K20:K21"/>
    <mergeCell ref="N13:O13"/>
    <mergeCell ref="N14:O14"/>
    <mergeCell ref="N15:O15"/>
    <mergeCell ref="N16:O16"/>
    <mergeCell ref="N17:O17"/>
    <mergeCell ref="K23:K26"/>
    <mergeCell ref="N31:P31"/>
    <mergeCell ref="N25:O25"/>
    <mergeCell ref="N26:O26"/>
    <mergeCell ref="N18:O18"/>
    <mergeCell ref="N20:O20"/>
    <mergeCell ref="N21:O21"/>
    <mergeCell ref="N23:O23"/>
    <mergeCell ref="N24:O24"/>
    <mergeCell ref="K27:P27"/>
    <mergeCell ref="K28:M28"/>
    <mergeCell ref="K29:M29"/>
    <mergeCell ref="K30:M30"/>
    <mergeCell ref="K31:M31"/>
  </mergeCells>
  <conditionalFormatting sqref="K27:P31">
    <cfRule type="expression" dxfId="0" priority="1">
      <formula>$N$30&gt;$F$16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Drop Down 26">
              <controlPr locked="0"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Drop Down 27">
              <controlPr locked="0"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Drop Down 31">
              <controlPr locked="0" defaultSize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8" name="Drop Down 57">
              <controlPr locked="0"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E10" sqref="E10"/>
    </sheetView>
  </sheetViews>
  <sheetFormatPr defaultRowHeight="15" x14ac:dyDescent="0.25"/>
  <cols>
    <col min="1" max="2" width="9.140625" style="107"/>
    <col min="3" max="3" width="11.85546875" style="107" customWidth="1"/>
    <col min="4" max="5" width="9.140625" style="107"/>
    <col min="6" max="6" width="23.5703125" style="107" customWidth="1"/>
    <col min="7" max="16384" width="9.140625" style="107"/>
  </cols>
  <sheetData>
    <row r="1" spans="1:21" x14ac:dyDescent="0.25">
      <c r="A1" s="107" t="s">
        <v>32</v>
      </c>
      <c r="D1" s="107">
        <v>-15</v>
      </c>
      <c r="L1" s="155"/>
      <c r="M1" s="155"/>
      <c r="N1" s="155"/>
      <c r="O1" s="155"/>
      <c r="P1" s="155"/>
      <c r="Q1" s="155"/>
      <c r="R1" s="155"/>
      <c r="S1" s="155"/>
      <c r="T1" s="155"/>
    </row>
    <row r="2" spans="1:21" x14ac:dyDescent="0.25">
      <c r="A2" s="107" t="s">
        <v>37</v>
      </c>
      <c r="D2" s="107">
        <v>30</v>
      </c>
      <c r="G2" s="64" t="s">
        <v>36</v>
      </c>
      <c r="H2" s="108" t="s">
        <v>57</v>
      </c>
      <c r="I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1" x14ac:dyDescent="0.25">
      <c r="A3" s="107" t="s">
        <v>38</v>
      </c>
      <c r="D3" s="107">
        <v>1.3</v>
      </c>
      <c r="G3" s="64"/>
      <c r="H3" s="108"/>
      <c r="I3" s="108"/>
      <c r="L3" s="109"/>
      <c r="M3" s="108"/>
      <c r="N3" s="108"/>
      <c r="O3" s="110"/>
      <c r="P3" s="108"/>
      <c r="Q3" s="108"/>
      <c r="R3" s="111"/>
      <c r="S3" s="108"/>
      <c r="T3" s="108"/>
    </row>
    <row r="4" spans="1:21" x14ac:dyDescent="0.25">
      <c r="E4" s="110">
        <v>1</v>
      </c>
      <c r="F4" s="107" t="s">
        <v>25</v>
      </c>
      <c r="G4" s="112">
        <v>7.279575306783153</v>
      </c>
      <c r="H4" s="110">
        <v>10</v>
      </c>
      <c r="I4" s="110"/>
      <c r="L4" s="110"/>
      <c r="M4" s="110"/>
      <c r="N4" s="110"/>
      <c r="O4" s="110"/>
      <c r="P4" s="110"/>
      <c r="Q4" s="110"/>
      <c r="R4" s="111"/>
      <c r="S4" s="111"/>
      <c r="T4" s="111"/>
    </row>
    <row r="5" spans="1:21" x14ac:dyDescent="0.25">
      <c r="B5" s="113">
        <v>0.32569444444444445</v>
      </c>
      <c r="C5" s="114">
        <f>+'Bilance větrané místnosti'!F16</f>
        <v>1500</v>
      </c>
      <c r="E5" s="110">
        <v>2</v>
      </c>
      <c r="F5" s="107" t="s">
        <v>22</v>
      </c>
      <c r="G5" s="112">
        <v>9.9654290065134354</v>
      </c>
      <c r="H5" s="110">
        <v>12</v>
      </c>
      <c r="I5" s="110"/>
      <c r="L5" s="110"/>
      <c r="M5" s="110"/>
      <c r="N5" s="110"/>
      <c r="O5" s="110"/>
      <c r="P5" s="110"/>
      <c r="Q5" s="110"/>
      <c r="R5" s="111"/>
      <c r="S5" s="111"/>
      <c r="T5" s="111"/>
    </row>
    <row r="6" spans="1:21" x14ac:dyDescent="0.25">
      <c r="B6" s="113">
        <v>0.56250000000002198</v>
      </c>
      <c r="C6" s="114">
        <f>+C5</f>
        <v>1500</v>
      </c>
      <c r="E6" s="110">
        <v>3</v>
      </c>
      <c r="F6" s="107" t="s">
        <v>23</v>
      </c>
      <c r="G6" s="112">
        <v>14.725107045863988</v>
      </c>
      <c r="H6" s="110">
        <v>18</v>
      </c>
      <c r="I6" s="110"/>
      <c r="L6" s="110"/>
      <c r="M6" s="110"/>
      <c r="N6" s="110"/>
      <c r="O6" s="110"/>
      <c r="P6" s="110"/>
      <c r="Q6" s="110"/>
      <c r="R6" s="111"/>
      <c r="S6" s="111"/>
      <c r="T6" s="111"/>
    </row>
    <row r="7" spans="1:21" x14ac:dyDescent="0.25">
      <c r="E7" s="110">
        <v>4</v>
      </c>
      <c r="F7" s="107" t="s">
        <v>24</v>
      </c>
      <c r="G7" s="112">
        <v>16.2780017784081</v>
      </c>
      <c r="H7" s="110">
        <v>20</v>
      </c>
      <c r="I7" s="110"/>
      <c r="L7" s="110"/>
      <c r="M7" s="110"/>
      <c r="N7" s="110"/>
      <c r="O7" s="110"/>
      <c r="P7" s="110"/>
      <c r="Q7" s="110"/>
      <c r="R7" s="111"/>
      <c r="S7" s="111"/>
      <c r="T7" s="111"/>
    </row>
    <row r="8" spans="1:21" x14ac:dyDescent="0.25">
      <c r="L8" s="110"/>
      <c r="O8" s="110"/>
      <c r="R8" s="111"/>
    </row>
    <row r="10" spans="1:21" x14ac:dyDescent="0.25">
      <c r="E10" s="110">
        <v>1</v>
      </c>
      <c r="F10" s="107">
        <v>400</v>
      </c>
      <c r="G10" s="115">
        <v>-12</v>
      </c>
      <c r="H10" s="107">
        <v>20</v>
      </c>
      <c r="I10" s="107">
        <v>1000</v>
      </c>
      <c r="M10" s="116"/>
      <c r="O10" s="108"/>
      <c r="P10" s="108"/>
      <c r="Q10" s="108"/>
      <c r="R10" s="108"/>
      <c r="S10" s="108"/>
    </row>
    <row r="11" spans="1:21" x14ac:dyDescent="0.25">
      <c r="E11" s="110">
        <v>2</v>
      </c>
      <c r="F11" s="107">
        <v>550</v>
      </c>
      <c r="G11" s="115">
        <v>-15</v>
      </c>
      <c r="H11" s="107">
        <v>21</v>
      </c>
      <c r="I11" s="107">
        <v>1200</v>
      </c>
      <c r="M11" s="117"/>
      <c r="O11" s="110"/>
      <c r="P11" s="110"/>
      <c r="Q11" s="110"/>
      <c r="R11" s="110"/>
      <c r="S11" s="110"/>
      <c r="T11" s="110"/>
      <c r="U11" s="110"/>
    </row>
    <row r="12" spans="1:21" x14ac:dyDescent="0.25">
      <c r="E12" s="110">
        <v>3</v>
      </c>
      <c r="F12" s="107">
        <v>700</v>
      </c>
      <c r="G12" s="115">
        <v>-18</v>
      </c>
      <c r="H12" s="107">
        <v>22</v>
      </c>
      <c r="I12" s="107">
        <v>1500</v>
      </c>
      <c r="O12" s="111"/>
      <c r="P12" s="118"/>
      <c r="Q12" s="118"/>
      <c r="R12" s="118"/>
      <c r="S12" s="118"/>
      <c r="T12" s="118"/>
      <c r="U12" s="118"/>
    </row>
    <row r="13" spans="1:21" x14ac:dyDescent="0.25">
      <c r="O13" s="111"/>
      <c r="P13" s="119"/>
      <c r="Q13" s="119"/>
      <c r="R13" s="119"/>
      <c r="S13" s="119"/>
      <c r="T13" s="119"/>
      <c r="U13" s="119"/>
    </row>
    <row r="14" spans="1:21" x14ac:dyDescent="0.25">
      <c r="O14" s="118"/>
      <c r="P14" s="118"/>
      <c r="Q14" s="110"/>
      <c r="R14" s="118"/>
      <c r="S14" s="115"/>
      <c r="T14" s="120"/>
      <c r="U14" s="121"/>
    </row>
    <row r="15" spans="1:21" x14ac:dyDescent="0.25">
      <c r="O15" s="118"/>
      <c r="P15" s="118"/>
      <c r="Q15" s="110"/>
      <c r="R15" s="119"/>
      <c r="S15" s="115"/>
      <c r="T15" s="120"/>
      <c r="U15" s="121"/>
    </row>
    <row r="16" spans="1:21" x14ac:dyDescent="0.25">
      <c r="O16" s="120"/>
      <c r="P16" s="120"/>
      <c r="Q16" s="120"/>
      <c r="R16" s="120"/>
      <c r="S16" s="122"/>
      <c r="T16" s="120"/>
      <c r="U16" s="121"/>
    </row>
    <row r="17" spans="2:21" x14ac:dyDescent="0.25">
      <c r="O17" s="120"/>
      <c r="P17" s="120"/>
      <c r="Q17" s="120"/>
      <c r="R17" s="120"/>
      <c r="S17" s="120"/>
      <c r="T17" s="120"/>
      <c r="U17" s="121"/>
    </row>
    <row r="18" spans="2:21" x14ac:dyDescent="0.25">
      <c r="O18" s="120"/>
      <c r="P18" s="120"/>
      <c r="Q18" s="120"/>
      <c r="R18" s="120"/>
      <c r="S18" s="120"/>
      <c r="T18" s="120"/>
      <c r="U18" s="121"/>
    </row>
    <row r="19" spans="2:21" x14ac:dyDescent="0.25">
      <c r="O19" s="120"/>
      <c r="Q19" s="120"/>
      <c r="R19" s="120"/>
      <c r="S19" s="120"/>
      <c r="T19" s="120"/>
      <c r="U19" s="121"/>
    </row>
    <row r="20" spans="2:21" x14ac:dyDescent="0.25">
      <c r="O20" s="120"/>
      <c r="P20" s="120"/>
      <c r="R20" s="120"/>
      <c r="S20" s="120"/>
      <c r="T20" s="120"/>
      <c r="U20" s="121"/>
    </row>
    <row r="21" spans="2:21" x14ac:dyDescent="0.25">
      <c r="O21" s="121"/>
      <c r="P21" s="121"/>
      <c r="Q21" s="121"/>
      <c r="R21" s="121"/>
      <c r="S21" s="121"/>
      <c r="T21" s="121"/>
      <c r="U21" s="121"/>
    </row>
    <row r="22" spans="2:21" x14ac:dyDescent="0.25">
      <c r="O22" s="121"/>
      <c r="P22" s="120"/>
      <c r="Q22" s="123"/>
      <c r="R22" s="120"/>
      <c r="S22" s="121"/>
      <c r="T22" s="121"/>
      <c r="U22" s="121"/>
    </row>
    <row r="23" spans="2:21" x14ac:dyDescent="0.25">
      <c r="B23" s="86" t="s">
        <v>49</v>
      </c>
      <c r="C23" s="81">
        <v>1</v>
      </c>
      <c r="D23" s="81"/>
      <c r="O23" s="121"/>
      <c r="P23" s="121"/>
      <c r="Q23" s="121"/>
      <c r="R23" s="121"/>
      <c r="S23" s="121"/>
      <c r="T23" s="121"/>
      <c r="U23" s="121"/>
    </row>
    <row r="24" spans="2:21" x14ac:dyDescent="0.25">
      <c r="B24" s="86" t="s">
        <v>50</v>
      </c>
      <c r="C24" s="81">
        <f>+C23/24</f>
        <v>4.1666666666666664E-2</v>
      </c>
      <c r="D24" s="81"/>
      <c r="O24" s="121"/>
      <c r="P24" s="121"/>
      <c r="Q24" s="121"/>
      <c r="R24" s="121"/>
      <c r="S24" s="121"/>
      <c r="T24" s="121"/>
      <c r="U24" s="121"/>
    </row>
    <row r="25" spans="2:21" x14ac:dyDescent="0.25">
      <c r="B25" s="86" t="s">
        <v>51</v>
      </c>
      <c r="C25" s="81">
        <f>+C24/60</f>
        <v>6.9444444444444436E-4</v>
      </c>
      <c r="D25" s="81"/>
    </row>
    <row r="26" spans="2:21" x14ac:dyDescent="0.25">
      <c r="B26" s="86" t="s">
        <v>52</v>
      </c>
      <c r="C26" s="124">
        <f>5*C25</f>
        <v>3.472222222222222E-3</v>
      </c>
      <c r="D26" s="81"/>
    </row>
  </sheetData>
  <sheetProtection password="C4A2" sheet="1" objects="1" scenarios="1" selectLockedCells="1" selectUnlockedCells="1"/>
  <mergeCells count="3">
    <mergeCell ref="L1:N1"/>
    <mergeCell ref="O1:Q1"/>
    <mergeCell ref="R1:T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selection activeCell="F4" sqref="F4"/>
    </sheetView>
  </sheetViews>
  <sheetFormatPr defaultRowHeight="15" x14ac:dyDescent="0.25"/>
  <sheetData>
    <row r="1" spans="1:8" ht="15.75" x14ac:dyDescent="0.3">
      <c r="A1" s="81"/>
      <c r="B1" s="82" t="s">
        <v>0</v>
      </c>
      <c r="C1" s="83" t="s">
        <v>10</v>
      </c>
      <c r="D1" s="84" t="s">
        <v>3</v>
      </c>
      <c r="E1" s="83" t="s">
        <v>2</v>
      </c>
      <c r="F1" s="83" t="s">
        <v>1</v>
      </c>
      <c r="G1" s="85" t="s">
        <v>1</v>
      </c>
      <c r="H1" s="86" t="s">
        <v>62</v>
      </c>
    </row>
    <row r="2" spans="1:8" ht="15.75" thickBot="1" x14ac:dyDescent="0.3">
      <c r="A2" s="81"/>
      <c r="B2" s="87" t="s">
        <v>8</v>
      </c>
      <c r="C2" s="88" t="s">
        <v>9</v>
      </c>
      <c r="D2" s="88" t="s">
        <v>9</v>
      </c>
      <c r="E2" s="88" t="s">
        <v>4</v>
      </c>
      <c r="F2" s="88" t="s">
        <v>5</v>
      </c>
      <c r="G2" s="89" t="s">
        <v>6</v>
      </c>
      <c r="H2" s="86" t="s">
        <v>63</v>
      </c>
    </row>
    <row r="3" spans="1:8" ht="15.75" x14ac:dyDescent="0.3">
      <c r="A3" s="90" t="s">
        <v>11</v>
      </c>
      <c r="B3" s="91">
        <v>0.33333333333333331</v>
      </c>
      <c r="C3" s="92"/>
      <c r="D3" s="92"/>
      <c r="E3" s="92"/>
      <c r="F3" s="93">
        <f>+'Bilance větrané místnosti'!F18/10000</f>
        <v>5.5E-2</v>
      </c>
      <c r="G3" s="94">
        <f t="shared" ref="G3:G66" si="0">F3*10000</f>
        <v>550</v>
      </c>
      <c r="H3" s="81"/>
    </row>
    <row r="4" spans="1:8" x14ac:dyDescent="0.25">
      <c r="A4" s="81"/>
      <c r="B4" s="91">
        <v>0.33402777777777781</v>
      </c>
      <c r="C4" s="92">
        <f>+'Bilance větrané místnosti'!$F$20</f>
        <v>0.45875321137591962</v>
      </c>
      <c r="D4" s="94">
        <f>+'Bilance větrané místnosti'!N10</f>
        <v>580</v>
      </c>
      <c r="E4" s="92">
        <f t="shared" ref="E4:E67" si="1">1/60</f>
        <v>1.6666666666666666E-2</v>
      </c>
      <c r="F4" s="95">
        <f>(((F3/100)*(EXP((-D4/'Bilance větrané místnosti'!$F$10)*E4)))+(((C4/D4)+('Bilance větrané místnosti'!$F$17/100/10000))*(1-(EXP((-D4/'Bilance větrané místnosti'!$F$10)*E4)))))*100</f>
        <v>5.7999981337181684E-2</v>
      </c>
      <c r="G4" s="96">
        <f t="shared" si="0"/>
        <v>579.9998133718168</v>
      </c>
      <c r="H4" s="81"/>
    </row>
    <row r="5" spans="1:8" x14ac:dyDescent="0.25">
      <c r="A5" s="81"/>
      <c r="B5" s="91">
        <v>0.33472222222222198</v>
      </c>
      <c r="C5" s="92">
        <f>+'Bilance větrané místnosti'!$F$20</f>
        <v>0.45875321137591962</v>
      </c>
      <c r="D5" s="94">
        <f>+D4</f>
        <v>580</v>
      </c>
      <c r="E5" s="92">
        <f t="shared" si="1"/>
        <v>1.6666666666666666E-2</v>
      </c>
      <c r="F5" s="95">
        <f>(((F4/100)*(EXP((-D5/'Bilance větrané místnosti'!$F$10)*E5)))+(((C5/D5)+('Bilance větrané místnosti'!$F$17/100/10000))*(1-(EXP((-D5/'Bilance větrané místnosti'!$F$10)*E5)))))*100</f>
        <v>6.0886177420676785E-2</v>
      </c>
      <c r="G5" s="96">
        <f t="shared" si="0"/>
        <v>608.86177420676779</v>
      </c>
      <c r="H5" s="81"/>
    </row>
    <row r="6" spans="1:8" x14ac:dyDescent="0.25">
      <c r="A6" s="81"/>
      <c r="B6" s="91">
        <v>0.33541666666666697</v>
      </c>
      <c r="C6" s="92">
        <f>+'Bilance větrané místnosti'!$F$20</f>
        <v>0.45875321137591962</v>
      </c>
      <c r="D6" s="94">
        <f>+D5</f>
        <v>580</v>
      </c>
      <c r="E6" s="92">
        <f t="shared" si="1"/>
        <v>1.6666666666666666E-2</v>
      </c>
      <c r="F6" s="95">
        <f>(((F5/100)*(EXP((-D6/'Bilance větrané místnosti'!$F$10)*E6)))+(((C6/D6)+('Bilance větrané místnosti'!$F$17/100/10000))*(1-(EXP((-D6/'Bilance větrané místnosti'!$F$10)*E6)))))*100</f>
        <v>6.3662903971985332E-2</v>
      </c>
      <c r="G6" s="96">
        <f t="shared" si="0"/>
        <v>636.62903971985327</v>
      </c>
      <c r="H6" s="81"/>
    </row>
    <row r="7" spans="1:8" x14ac:dyDescent="0.25">
      <c r="A7" s="81"/>
      <c r="B7" s="91">
        <v>0.33611111111111103</v>
      </c>
      <c r="C7" s="92">
        <f>+'Bilance větrané místnosti'!$F$20</f>
        <v>0.45875321137591962</v>
      </c>
      <c r="D7" s="94">
        <f>+D6</f>
        <v>580</v>
      </c>
      <c r="E7" s="92">
        <f t="shared" si="1"/>
        <v>1.6666666666666666E-2</v>
      </c>
      <c r="F7" s="95">
        <f>(((F6/100)*(EXP((-D7/'Bilance větrané místnosti'!$F$10)*E7)))+(((C7/D7)+('Bilance větrané místnosti'!$F$17/100/10000))*(1-(EXP((-D7/'Bilance větrané místnosti'!$F$10)*E7)))))*100</f>
        <v>6.6334313023100458E-2</v>
      </c>
      <c r="G7" s="96">
        <f t="shared" si="0"/>
        <v>663.34313023100458</v>
      </c>
      <c r="H7" s="81"/>
    </row>
    <row r="8" spans="1:8" x14ac:dyDescent="0.25">
      <c r="A8" s="81"/>
      <c r="B8" s="91">
        <v>0.33680555555555602</v>
      </c>
      <c r="C8" s="92">
        <f>+'Bilance větrané místnosti'!$F$20</f>
        <v>0.45875321137591962</v>
      </c>
      <c r="D8" s="94">
        <f>+D7</f>
        <v>580</v>
      </c>
      <c r="E8" s="92">
        <f t="shared" si="1"/>
        <v>1.6666666666666666E-2</v>
      </c>
      <c r="F8" s="95">
        <f>(((F7/100)*(EXP((-D8/'Bilance větrané místnosti'!$F$10)*E8)))+(((C8/D8)+('Bilance větrané místnosti'!$F$17/100/10000))*(1-(EXP((-D8/'Bilance větrané místnosti'!$F$10)*E8)))))*100</f>
        <v>6.890439912503106E-2</v>
      </c>
      <c r="G8" s="96">
        <f t="shared" si="0"/>
        <v>689.04399125031057</v>
      </c>
      <c r="H8" s="81"/>
    </row>
    <row r="9" spans="1:8" x14ac:dyDescent="0.25">
      <c r="A9" s="81"/>
      <c r="B9" s="91">
        <v>0.33750000000000002</v>
      </c>
      <c r="C9" s="92">
        <f>+'Bilance větrané místnosti'!$F$20</f>
        <v>0.45875321137591962</v>
      </c>
      <c r="D9" s="94">
        <f>+'Bilance větrané místnosti'!N11</f>
        <v>580</v>
      </c>
      <c r="E9" s="92">
        <f t="shared" si="1"/>
        <v>1.6666666666666666E-2</v>
      </c>
      <c r="F9" s="95">
        <f>(((F8/100)*(EXP((-D9/'Bilance větrané místnosti'!$F$10)*E9)))+(((C9/D9)+('Bilance větrané místnosti'!$F$17/100/10000))*(1-(EXP((-D9/'Bilance větrané místnosti'!$F$10)*E9)))))*100</f>
        <v>7.1377005320843553E-2</v>
      </c>
      <c r="G9" s="96">
        <f t="shared" si="0"/>
        <v>713.77005320843557</v>
      </c>
      <c r="H9" s="81"/>
    </row>
    <row r="10" spans="1:8" x14ac:dyDescent="0.25">
      <c r="A10" s="81"/>
      <c r="B10" s="91">
        <v>0.33819444444444502</v>
      </c>
      <c r="C10" s="92">
        <f>+'Bilance větrané místnosti'!$F$20</f>
        <v>0.45875321137591962</v>
      </c>
      <c r="D10" s="94">
        <f>+D9</f>
        <v>580</v>
      </c>
      <c r="E10" s="92">
        <f t="shared" si="1"/>
        <v>1.6666666666666666E-2</v>
      </c>
      <c r="F10" s="95">
        <f>(((F9/100)*(EXP((-D10/'Bilance větrané místnosti'!$F$10)*E10)))+(((C10/D10)+('Bilance větrané místnosti'!$F$17/100/10000))*(1-(EXP((-D10/'Bilance větrané místnosti'!$F$10)*E10)))))*100</f>
        <v>7.3755828892154165E-2</v>
      </c>
      <c r="G10" s="96">
        <f t="shared" si="0"/>
        <v>737.5582889215417</v>
      </c>
      <c r="H10" s="81"/>
    </row>
    <row r="11" spans="1:8" x14ac:dyDescent="0.25">
      <c r="A11" s="81"/>
      <c r="B11" s="91">
        <v>0.33888888888888902</v>
      </c>
      <c r="C11" s="92">
        <f>+'Bilance větrané místnosti'!$F$20</f>
        <v>0.45875321137591962</v>
      </c>
      <c r="D11" s="94">
        <f>+D10</f>
        <v>580</v>
      </c>
      <c r="E11" s="92">
        <f t="shared" si="1"/>
        <v>1.6666666666666666E-2</v>
      </c>
      <c r="F11" s="95">
        <f>(((F10/100)*(EXP((-D11/'Bilance větrané místnosti'!$F$10)*E11)))+(((C11/D11)+('Bilance větrané místnosti'!$F$17/100/10000))*(1-(EXP((-D11/'Bilance větrané místnosti'!$F$10)*E11)))))*100</f>
        <v>7.6044426887664537E-2</v>
      </c>
      <c r="G11" s="96">
        <f t="shared" si="0"/>
        <v>760.44426887664542</v>
      </c>
      <c r="H11" s="81"/>
    </row>
    <row r="12" spans="1:8" x14ac:dyDescent="0.25">
      <c r="A12" s="81"/>
      <c r="B12" s="91">
        <v>0.33958333333333401</v>
      </c>
      <c r="C12" s="92">
        <f>+'Bilance větrané místnosti'!$F$20</f>
        <v>0.45875321137591962</v>
      </c>
      <c r="D12" s="94">
        <f>+D11</f>
        <v>580</v>
      </c>
      <c r="E12" s="92">
        <f t="shared" si="1"/>
        <v>1.6666666666666666E-2</v>
      </c>
      <c r="F12" s="95">
        <f>(((F11/100)*(EXP((-D12/'Bilance větrané místnosti'!$F$10)*E12)))+(((C12/D12)+('Bilance větrané místnosti'!$F$17/100/10000))*(1-(EXP((-D12/'Bilance větrané místnosti'!$F$10)*E12)))))*100</f>
        <v>7.824622144200738E-2</v>
      </c>
      <c r="G12" s="96">
        <f t="shared" si="0"/>
        <v>782.46221442007379</v>
      </c>
      <c r="H12" s="81"/>
    </row>
    <row r="13" spans="1:8" x14ac:dyDescent="0.25">
      <c r="A13" s="81"/>
      <c r="B13" s="91">
        <v>0.34027777777777801</v>
      </c>
      <c r="C13" s="92">
        <f>+'Bilance větrané místnosti'!$F$20</f>
        <v>0.45875321137591962</v>
      </c>
      <c r="D13" s="94">
        <f>+D12</f>
        <v>580</v>
      </c>
      <c r="E13" s="92">
        <f t="shared" si="1"/>
        <v>1.6666666666666666E-2</v>
      </c>
      <c r="F13" s="95">
        <f>(((F12/100)*(EXP((-D13/'Bilance větrané místnosti'!$F$10)*E13)))+(((C13/D13)+('Bilance větrané místnosti'!$F$17/100/10000))*(1-(EXP((-D13/'Bilance větrané místnosti'!$F$10)*E13)))))*100</f>
        <v>8.0364504892855487E-2</v>
      </c>
      <c r="G13" s="96">
        <f t="shared" si="0"/>
        <v>803.64504892855484</v>
      </c>
      <c r="H13" s="81"/>
    </row>
    <row r="14" spans="1:8" x14ac:dyDescent="0.25">
      <c r="A14" s="81"/>
      <c r="B14" s="91">
        <v>0.34097222222222301</v>
      </c>
      <c r="C14" s="92">
        <f>+'Bilance větrané místnosti'!$F$20</f>
        <v>0.45875321137591962</v>
      </c>
      <c r="D14" s="94">
        <f>+'Bilance větrané místnosti'!N12</f>
        <v>580</v>
      </c>
      <c r="E14" s="92">
        <f t="shared" si="1"/>
        <v>1.6666666666666666E-2</v>
      </c>
      <c r="F14" s="95">
        <f>(((F13/100)*(EXP((-D14/'Bilance větrané místnosti'!$F$10)*E14)))+(((C14/D14)+('Bilance větrané místnosti'!$F$17/100/10000))*(1-(EXP((-D14/'Bilance větrané místnosti'!$F$10)*E14)))))*100</f>
        <v>8.240244470394574E-2</v>
      </c>
      <c r="G14" s="96">
        <f t="shared" si="0"/>
        <v>824.02444703945741</v>
      </c>
      <c r="H14" s="81"/>
    </row>
    <row r="15" spans="1:8" x14ac:dyDescent="0.25">
      <c r="A15" s="81"/>
      <c r="B15" s="91">
        <v>0.34166666666666701</v>
      </c>
      <c r="C15" s="92">
        <f>+'Bilance větrané místnosti'!$F$20</f>
        <v>0.45875321137591962</v>
      </c>
      <c r="D15" s="94">
        <f>+D14</f>
        <v>580</v>
      </c>
      <c r="E15" s="92">
        <f t="shared" si="1"/>
        <v>1.6666666666666666E-2</v>
      </c>
      <c r="F15" s="95">
        <f>(((F14/100)*(EXP((-D15/'Bilance větrané místnosti'!$F$10)*E15)))+(((C15/D15)+('Bilance větrané místnosti'!$F$17/100/10000))*(1-(EXP((-D15/'Bilance větrané místnosti'!$F$10)*E15)))))*100</f>
        <v>8.4363088201379346E-2</v>
      </c>
      <c r="G15" s="96">
        <f t="shared" si="0"/>
        <v>843.63088201379344</v>
      </c>
      <c r="H15" s="81"/>
    </row>
    <row r="16" spans="1:8" x14ac:dyDescent="0.25">
      <c r="A16" s="81"/>
      <c r="B16" s="91">
        <v>0.342361111111112</v>
      </c>
      <c r="C16" s="92">
        <f>+'Bilance větrané místnosti'!$F$20</f>
        <v>0.45875321137591962</v>
      </c>
      <c r="D16" s="94">
        <f>+D15</f>
        <v>580</v>
      </c>
      <c r="E16" s="92">
        <f t="shared" si="1"/>
        <v>1.6666666666666666E-2</v>
      </c>
      <c r="F16" s="95">
        <f>(((F15/100)*(EXP((-D16/'Bilance větrané místnosti'!$F$10)*E16)))+(((C16/D16)+('Bilance větrané místnosti'!$F$17/100/10000))*(1-(EXP((-D16/'Bilance větrané místnosti'!$F$10)*E16)))))*100</f>
        <v>8.6249367130280669E-2</v>
      </c>
      <c r="G16" s="96">
        <f t="shared" si="0"/>
        <v>862.49367130280666</v>
      </c>
      <c r="H16" s="81"/>
    </row>
    <row r="17" spans="1:8" x14ac:dyDescent="0.25">
      <c r="A17" s="81"/>
      <c r="B17" s="91">
        <v>0.343055555555556</v>
      </c>
      <c r="C17" s="92">
        <f>+'Bilance větrané místnosti'!$F$20</f>
        <v>0.45875321137591962</v>
      </c>
      <c r="D17" s="94">
        <f>+D16</f>
        <v>580</v>
      </c>
      <c r="E17" s="92">
        <f t="shared" si="1"/>
        <v>1.6666666666666666E-2</v>
      </c>
      <c r="F17" s="95">
        <f>(((F16/100)*(EXP((-D17/'Bilance větrané místnosti'!$F$10)*E17)))+(((C17/D17)+('Bilance větrané místnosti'!$F$17/100/10000))*(1-(EXP((-D17/'Bilance větrané místnosti'!$F$10)*E17)))))*100</f>
        <v>8.8064102038628064E-2</v>
      </c>
      <c r="G17" s="96">
        <f t="shared" si="0"/>
        <v>880.64102038628062</v>
      </c>
      <c r="H17" s="81"/>
    </row>
    <row r="18" spans="1:8" x14ac:dyDescent="0.25">
      <c r="A18" s="81"/>
      <c r="B18" s="91">
        <v>0.343750000000001</v>
      </c>
      <c r="C18" s="92">
        <f>+'Bilance větrané místnosti'!$F$20</f>
        <v>0.45875321137591962</v>
      </c>
      <c r="D18" s="94">
        <f>+D17</f>
        <v>580</v>
      </c>
      <c r="E18" s="92">
        <f t="shared" si="1"/>
        <v>1.6666666666666666E-2</v>
      </c>
      <c r="F18" s="95">
        <f>(((F17/100)*(EXP((-D18/'Bilance větrané místnosti'!$F$10)*E18)))+(((C18/D18)+('Bilance větrané místnosti'!$F$17/100/10000))*(1-(EXP((-D18/'Bilance větrané místnosti'!$F$10)*E18)))))*100</f>
        <v>8.9810006494811981E-2</v>
      </c>
      <c r="G18" s="96">
        <f t="shared" si="0"/>
        <v>898.10006494811978</v>
      </c>
      <c r="H18" s="81"/>
    </row>
    <row r="19" spans="1:8" x14ac:dyDescent="0.25">
      <c r="A19" s="81"/>
      <c r="B19" s="91">
        <v>0.344444444444445</v>
      </c>
      <c r="C19" s="92">
        <f>+'Bilance větrané místnosti'!$F$20</f>
        <v>0.45875321137591962</v>
      </c>
      <c r="D19" s="94">
        <f>+'Bilance větrané místnosti'!N13</f>
        <v>580</v>
      </c>
      <c r="E19" s="92">
        <f t="shared" si="1"/>
        <v>1.6666666666666666E-2</v>
      </c>
      <c r="F19" s="95">
        <f>(((F18/100)*(EXP((-D19/'Bilance větrané místnosti'!$F$10)*E19)))+(((C19/D19)+('Bilance větrané místnosti'!$F$17/100/10000))*(1-(EXP((-D19/'Bilance větrané místnosti'!$F$10)*E19)))))*100</f>
        <v>9.148969114522669E-2</v>
      </c>
      <c r="G19" s="96">
        <f t="shared" si="0"/>
        <v>914.89691145226686</v>
      </c>
      <c r="H19" s="81"/>
    </row>
    <row r="20" spans="1:8" x14ac:dyDescent="0.25">
      <c r="A20" s="81"/>
      <c r="B20" s="91">
        <v>0.34513888888888999</v>
      </c>
      <c r="C20" s="92">
        <f>+'Bilance větrané místnosti'!$F$20</f>
        <v>0.45875321137591962</v>
      </c>
      <c r="D20" s="94">
        <f>+D19</f>
        <v>580</v>
      </c>
      <c r="E20" s="92">
        <f t="shared" si="1"/>
        <v>1.6666666666666666E-2</v>
      </c>
      <c r="F20" s="95">
        <f>(((F19/100)*(EXP((-D20/'Bilance větrané místnosti'!$F$10)*E20)))+(((C20/D20)+('Bilance větrané místnosti'!$F$17/100/10000))*(1-(EXP((-D20/'Bilance větrané místnosti'!$F$10)*E20)))))*100</f>
        <v>9.3105667617963045E-2</v>
      </c>
      <c r="G20" s="96">
        <f t="shared" si="0"/>
        <v>931.05667617963047</v>
      </c>
      <c r="H20" s="81"/>
    </row>
    <row r="21" spans="1:8" x14ac:dyDescent="0.25">
      <c r="A21" s="81"/>
      <c r="B21" s="91">
        <v>0.34583333333333399</v>
      </c>
      <c r="C21" s="92">
        <f>+'Bilance větrané místnosti'!$F$20</f>
        <v>0.45875321137591962</v>
      </c>
      <c r="D21" s="94">
        <f>+D20</f>
        <v>580</v>
      </c>
      <c r="E21" s="92">
        <f t="shared" si="1"/>
        <v>1.6666666666666666E-2</v>
      </c>
      <c r="F21" s="95">
        <f>(((F20/100)*(EXP((-D21/'Bilance větrané místnosti'!$F$10)*E21)))+(((C21/D21)+('Bilance větrané místnosti'!$F$17/100/10000))*(1-(EXP((-D21/'Bilance větrané místnosti'!$F$10)*E21)))))*100</f>
        <v>9.4660352278439483E-2</v>
      </c>
      <c r="G21" s="96">
        <f t="shared" si="0"/>
        <v>946.60352278439484</v>
      </c>
      <c r="H21" s="81"/>
    </row>
    <row r="22" spans="1:8" x14ac:dyDescent="0.25">
      <c r="A22" s="81"/>
      <c r="B22" s="91">
        <v>0.34652777777777899</v>
      </c>
      <c r="C22" s="92">
        <f>+'Bilance větrané místnosti'!$F$20</f>
        <v>0.45875321137591962</v>
      </c>
      <c r="D22" s="94">
        <f>+D21</f>
        <v>580</v>
      </c>
      <c r="E22" s="92">
        <f t="shared" si="1"/>
        <v>1.6666666666666666E-2</v>
      </c>
      <c r="F22" s="95">
        <f>(((F21/100)*(EXP((-D22/'Bilance větrané místnosti'!$F$10)*E22)))+(((C22/D22)+('Bilance větrané místnosti'!$F$17/100/10000))*(1-(EXP((-D22/'Bilance větrané místnosti'!$F$10)*E22)))))*100</f>
        <v>9.6156069842586872E-2</v>
      </c>
      <c r="G22" s="96">
        <f t="shared" si="0"/>
        <v>961.56069842586874</v>
      </c>
      <c r="H22" s="81"/>
    </row>
    <row r="23" spans="1:8" x14ac:dyDescent="0.25">
      <c r="A23" s="81"/>
      <c r="B23" s="91">
        <v>0.34722222222222299</v>
      </c>
      <c r="C23" s="92">
        <f>+'Bilance větrané místnosti'!$F$20</f>
        <v>0.45875321137591962</v>
      </c>
      <c r="D23" s="94">
        <f>+D22</f>
        <v>580</v>
      </c>
      <c r="E23" s="92">
        <f t="shared" si="1"/>
        <v>1.6666666666666666E-2</v>
      </c>
      <c r="F23" s="95">
        <f>(((F22/100)*(EXP((-D23/'Bilance větrané místnosti'!$F$10)*E23)))+(((C23/D23)+('Bilance větrané místnosti'!$F$17/100/10000))*(1-(EXP((-D23/'Bilance větrané místnosti'!$F$10)*E23)))))*100</f>
        <v>9.7595056852990261E-2</v>
      </c>
      <c r="G23" s="96">
        <f t="shared" si="0"/>
        <v>975.95056852990263</v>
      </c>
      <c r="H23" s="81"/>
    </row>
    <row r="24" spans="1:8" x14ac:dyDescent="0.25">
      <c r="A24" s="81"/>
      <c r="B24" s="91">
        <v>0.34791666666666798</v>
      </c>
      <c r="C24" s="92">
        <f>+'Bilance větrané místnosti'!$F$20</f>
        <v>0.45875321137591962</v>
      </c>
      <c r="D24" s="94">
        <f>+'Bilance větrané místnosti'!N14</f>
        <v>580</v>
      </c>
      <c r="E24" s="92">
        <f t="shared" si="1"/>
        <v>1.6666666666666666E-2</v>
      </c>
      <c r="F24" s="95">
        <f>(((F23/100)*(EXP((-D24/'Bilance větrané místnosti'!$F$10)*E24)))+(((C24/D24)+('Bilance větrané místnosti'!$F$17/100/10000))*(1-(EXP((-D24/'Bilance větrané místnosti'!$F$10)*E24)))))*100</f>
        <v>9.8979465023185165E-2</v>
      </c>
      <c r="G24" s="96">
        <f t="shared" si="0"/>
        <v>989.79465023185162</v>
      </c>
      <c r="H24" s="81"/>
    </row>
    <row r="25" spans="1:8" x14ac:dyDescent="0.25">
      <c r="A25" s="81"/>
      <c r="B25" s="91">
        <v>0.34861111111111198</v>
      </c>
      <c r="C25" s="92">
        <f>+'Bilance větrané místnosti'!$F$20</f>
        <v>0.45875321137591962</v>
      </c>
      <c r="D25" s="94">
        <f>+D24</f>
        <v>580</v>
      </c>
      <c r="E25" s="92">
        <f t="shared" si="1"/>
        <v>1.6666666666666666E-2</v>
      </c>
      <c r="F25" s="95">
        <f>(((F24/100)*(EXP((-D25/'Bilance větrané místnosti'!$F$10)*E25)))+(((C25/D25)+('Bilance větrané místnosti'!$F$17/100/10000))*(1-(EXP((-D25/'Bilance větrané místnosti'!$F$10)*E25)))))*100</f>
        <v>0.10031136445510926</v>
      </c>
      <c r="G25" s="96">
        <f t="shared" si="0"/>
        <v>1003.1136445510925</v>
      </c>
      <c r="H25" s="81"/>
    </row>
    <row r="26" spans="1:8" x14ac:dyDescent="0.25">
      <c r="A26" s="81"/>
      <c r="B26" s="91">
        <v>0.34930555555555698</v>
      </c>
      <c r="C26" s="92">
        <f>+'Bilance větrané místnosti'!$F$20</f>
        <v>0.45875321137591962</v>
      </c>
      <c r="D26" s="94">
        <f>+D25</f>
        <v>580</v>
      </c>
      <c r="E26" s="92">
        <f t="shared" si="1"/>
        <v>1.6666666666666666E-2</v>
      </c>
      <c r="F26" s="95">
        <f>(((F25/100)*(EXP((-D26/'Bilance větrané místnosti'!$F$10)*E26)))+(((C26/D26)+('Bilance větrané místnosti'!$F$17/100/10000))*(1-(EXP((-D26/'Bilance větrané místnosti'!$F$10)*E26)))))*100</f>
        <v>0.10159274673452037</v>
      </c>
      <c r="G26" s="96">
        <f t="shared" si="0"/>
        <v>1015.9274673452037</v>
      </c>
      <c r="H26" s="81"/>
    </row>
    <row r="27" spans="1:8" x14ac:dyDescent="0.25">
      <c r="A27" s="81"/>
      <c r="B27" s="91">
        <v>0.35000000000000098</v>
      </c>
      <c r="C27" s="92">
        <f>+'Bilance větrané místnosti'!$F$20</f>
        <v>0.45875321137591962</v>
      </c>
      <c r="D27" s="94">
        <f>+D26</f>
        <v>580</v>
      </c>
      <c r="E27" s="92">
        <f t="shared" si="1"/>
        <v>1.6666666666666666E-2</v>
      </c>
      <c r="F27" s="95">
        <f>(((F26/100)*(EXP((-D27/'Bilance větrané místnosti'!$F$10)*E27)))+(((C27/D27)+('Bilance větrané místnosti'!$F$17/100/10000))*(1-(EXP((-D27/'Bilance větrané místnosti'!$F$10)*E27)))))*100</f>
        <v>0.10282552790900953</v>
      </c>
      <c r="G27" s="96">
        <f t="shared" si="0"/>
        <v>1028.2552790900954</v>
      </c>
      <c r="H27" s="81"/>
    </row>
    <row r="28" spans="1:8" x14ac:dyDescent="0.25">
      <c r="A28" s="81"/>
      <c r="B28" s="91">
        <v>0.35069444444444597</v>
      </c>
      <c r="C28" s="92">
        <f>+'Bilance větrané místnosti'!$F$20</f>
        <v>0.45875321137591962</v>
      </c>
      <c r="D28" s="94">
        <f>+D27</f>
        <v>580</v>
      </c>
      <c r="E28" s="92">
        <f t="shared" si="1"/>
        <v>1.6666666666666666E-2</v>
      </c>
      <c r="F28" s="95">
        <f>(((F27/100)*(EXP((-D28/'Bilance větrané místnosti'!$F$10)*E28)))+(((C28/D28)+('Bilance větrané místnosti'!$F$17/100/10000))*(1-(EXP((-D28/'Bilance větrané místnosti'!$F$10)*E28)))))*100</f>
        <v>0.10401155135306192</v>
      </c>
      <c r="G28" s="96">
        <f t="shared" si="0"/>
        <v>1040.1155135306192</v>
      </c>
      <c r="H28" s="81"/>
    </row>
    <row r="29" spans="1:8" x14ac:dyDescent="0.25">
      <c r="A29" s="81"/>
      <c r="B29" s="91">
        <v>0.35138888888889003</v>
      </c>
      <c r="C29" s="92">
        <f>+'Bilance větrané místnosti'!$F$20</f>
        <v>0.45875321137591962</v>
      </c>
      <c r="D29" s="94">
        <f>+'Bilance větrané místnosti'!N15</f>
        <v>580</v>
      </c>
      <c r="E29" s="92">
        <f t="shared" si="1"/>
        <v>1.6666666666666666E-2</v>
      </c>
      <c r="F29" s="95">
        <f>(((F28/100)*(EXP((-D29/'Bilance větrané místnosti'!$F$10)*E29)))+(((C29/D29)+('Bilance větrané místnosti'!$F$17/100/10000))*(1-(EXP((-D29/'Bilance větrané místnosti'!$F$10)*E29)))))*100</f>
        <v>0.10515259052444996</v>
      </c>
      <c r="G29" s="96">
        <f t="shared" si="0"/>
        <v>1051.5259052444997</v>
      </c>
      <c r="H29" s="81"/>
    </row>
    <row r="30" spans="1:8" x14ac:dyDescent="0.25">
      <c r="A30" s="81"/>
      <c r="B30" s="91">
        <v>0.35208333333333502</v>
      </c>
      <c r="C30" s="92">
        <f>+'Bilance větrané místnosti'!$F$20</f>
        <v>0.45875321137591962</v>
      </c>
      <c r="D30" s="94">
        <f>+D29</f>
        <v>580</v>
      </c>
      <c r="E30" s="92">
        <f t="shared" si="1"/>
        <v>1.6666666666666666E-2</v>
      </c>
      <c r="F30" s="95">
        <f>(((F29/100)*(EXP((-D30/'Bilance větrané místnosti'!$F$10)*E30)))+(((C30/D30)+('Bilance větrané místnosti'!$F$17/100/10000))*(1-(EXP((-D30/'Bilance větrané místnosti'!$F$10)*E30)))))*100</f>
        <v>0.1062503516160801</v>
      </c>
      <c r="G30" s="96">
        <f t="shared" si="0"/>
        <v>1062.5035161608009</v>
      </c>
      <c r="H30" s="81"/>
    </row>
    <row r="31" spans="1:8" x14ac:dyDescent="0.25">
      <c r="A31" s="81"/>
      <c r="B31" s="91">
        <v>0.35277777777777902</v>
      </c>
      <c r="C31" s="92">
        <f>+'Bilance větrané místnosti'!$F$20</f>
        <v>0.45875321137591962</v>
      </c>
      <c r="D31" s="94">
        <f>+D30</f>
        <v>580</v>
      </c>
      <c r="E31" s="92">
        <f t="shared" si="1"/>
        <v>1.6666666666666666E-2</v>
      </c>
      <c r="F31" s="95">
        <f>(((F30/100)*(EXP((-D31/'Bilance větrané místnosti'!$F$10)*E31)))+(((C31/D31)+('Bilance větrané místnosti'!$F$17/100/10000))*(1-(EXP((-D31/'Bilance větrané místnosti'!$F$10)*E31)))))*100</f>
        <v>0.10730647610725867</v>
      </c>
      <c r="G31" s="96">
        <f t="shared" si="0"/>
        <v>1073.0647610725866</v>
      </c>
      <c r="H31" s="81"/>
    </row>
    <row r="32" spans="1:8" x14ac:dyDescent="0.25">
      <c r="A32" s="81"/>
      <c r="B32" s="91">
        <v>0.35347222222222402</v>
      </c>
      <c r="C32" s="92">
        <f>+'Bilance větrané místnosti'!$F$20</f>
        <v>0.45875321137591962</v>
      </c>
      <c r="D32" s="94">
        <f>+D31</f>
        <v>580</v>
      </c>
      <c r="E32" s="92">
        <f t="shared" si="1"/>
        <v>1.6666666666666666E-2</v>
      </c>
      <c r="F32" s="95">
        <f>(((F31/100)*(EXP((-D32/'Bilance větrané místnosti'!$F$10)*E32)))+(((C32/D32)+('Bilance větrané místnosti'!$F$17/100/10000))*(1-(EXP((-D32/'Bilance větrané místnosti'!$F$10)*E32)))))*100</f>
        <v>0.10832254321819161</v>
      </c>
      <c r="G32" s="96">
        <f t="shared" si="0"/>
        <v>1083.2254321819162</v>
      </c>
      <c r="H32" s="81"/>
    </row>
    <row r="33" spans="1:8" x14ac:dyDescent="0.25">
      <c r="A33" s="81"/>
      <c r="B33" s="91">
        <v>0.35416666666666802</v>
      </c>
      <c r="C33" s="92">
        <f>+'Bilance větrané místnosti'!$F$20</f>
        <v>0.45875321137591962</v>
      </c>
      <c r="D33" s="94">
        <f>+D32</f>
        <v>580</v>
      </c>
      <c r="E33" s="92">
        <f t="shared" si="1"/>
        <v>1.6666666666666666E-2</v>
      </c>
      <c r="F33" s="95">
        <f>(((F32/100)*(EXP((-D33/'Bilance větrané místnosti'!$F$10)*E33)))+(((C33/D33)+('Bilance větrané místnosti'!$F$17/100/10000))*(1-(EXP((-D33/'Bilance větrané místnosti'!$F$10)*E33)))))*100</f>
        <v>0.10930007227138824</v>
      </c>
      <c r="G33" s="96">
        <f t="shared" si="0"/>
        <v>1093.0007227138824</v>
      </c>
      <c r="H33" s="81"/>
    </row>
    <row r="34" spans="1:8" x14ac:dyDescent="0.25">
      <c r="A34" s="81"/>
      <c r="B34" s="91">
        <v>0.35486111111111301</v>
      </c>
      <c r="C34" s="92">
        <f>+'Bilance větrané místnosti'!$F$20</f>
        <v>0.45875321137591962</v>
      </c>
      <c r="D34" s="94">
        <f>+'Bilance větrané místnosti'!N16</f>
        <v>580</v>
      </c>
      <c r="E34" s="92">
        <f t="shared" si="1"/>
        <v>1.6666666666666666E-2</v>
      </c>
      <c r="F34" s="95">
        <f>(((F33/100)*(EXP((-D34/'Bilance větrané místnosti'!$F$10)*E34)))+(((C34/D34)+('Bilance větrané místnosti'!$F$17/100/10000))*(1-(EXP((-D34/'Bilance větrané místnosti'!$F$10)*E34)))))*100</f>
        <v>0.11024052496350041</v>
      </c>
      <c r="G34" s="96">
        <f t="shared" si="0"/>
        <v>1102.4052496350041</v>
      </c>
      <c r="H34" s="81"/>
    </row>
    <row r="35" spans="1:8" x14ac:dyDescent="0.25">
      <c r="A35" s="81"/>
      <c r="B35" s="91">
        <v>0.35555555555555701</v>
      </c>
      <c r="C35" s="92">
        <f>+'Bilance větrané místnosti'!$F$20</f>
        <v>0.45875321137591962</v>
      </c>
      <c r="D35" s="94">
        <f>+D34</f>
        <v>580</v>
      </c>
      <c r="E35" s="92">
        <f t="shared" si="1"/>
        <v>1.6666666666666666E-2</v>
      </c>
      <c r="F35" s="95">
        <f>(((F34/100)*(EXP((-D35/'Bilance větrané místnosti'!$F$10)*E35)))+(((C35/D35)+('Bilance větrané místnosti'!$F$17/100/10000))*(1-(EXP((-D35/'Bilance větrané místnosti'!$F$10)*E35)))))*100</f>
        <v>0.11114530755099362</v>
      </c>
      <c r="G35" s="96">
        <f t="shared" si="0"/>
        <v>1111.4530755099363</v>
      </c>
      <c r="H35" s="81"/>
    </row>
    <row r="36" spans="1:8" x14ac:dyDescent="0.25">
      <c r="A36" s="81"/>
      <c r="B36" s="91">
        <v>0.35625000000000201</v>
      </c>
      <c r="C36" s="92">
        <f>+'Bilance větrané místnosti'!$F$20</f>
        <v>0.45875321137591962</v>
      </c>
      <c r="D36" s="94">
        <f>+D35</f>
        <v>580</v>
      </c>
      <c r="E36" s="92">
        <f t="shared" si="1"/>
        <v>1.6666666666666666E-2</v>
      </c>
      <c r="F36" s="95">
        <f>(((F35/100)*(EXP((-D36/'Bilance větrané místnosti'!$F$10)*E36)))+(((C36/D36)+('Bilance větrané místnosti'!$F$17/100/10000))*(1-(EXP((-D36/'Bilance větrané místnosti'!$F$10)*E36)))))*100</f>
        <v>0.11201577295291867</v>
      </c>
      <c r="G36" s="96">
        <f t="shared" si="0"/>
        <v>1120.1577295291868</v>
      </c>
      <c r="H36" s="81"/>
    </row>
    <row r="37" spans="1:8" x14ac:dyDescent="0.25">
      <c r="A37" s="81"/>
      <c r="B37" s="91">
        <v>0.35694444444444601</v>
      </c>
      <c r="C37" s="92">
        <f>+'Bilance větrané místnosti'!$F$20</f>
        <v>0.45875321137591962</v>
      </c>
      <c r="D37" s="94">
        <f>+D36</f>
        <v>580</v>
      </c>
      <c r="E37" s="92">
        <f t="shared" si="1"/>
        <v>1.6666666666666666E-2</v>
      </c>
      <c r="F37" s="95">
        <f>(((F36/100)*(EXP((-D37/'Bilance větrané místnosti'!$F$10)*E37)))+(((C37/D37)+('Bilance větrané místnosti'!$F$17/100/10000))*(1-(EXP((-D37/'Bilance větrané místnosti'!$F$10)*E37)))))*100</f>
        <v>0.11285322277392797</v>
      </c>
      <c r="G37" s="96">
        <f t="shared" si="0"/>
        <v>1128.5322277392797</v>
      </c>
      <c r="H37" s="81"/>
    </row>
    <row r="38" spans="1:8" x14ac:dyDescent="0.25">
      <c r="A38" s="81"/>
      <c r="B38" s="91">
        <v>0.357638888888891</v>
      </c>
      <c r="C38" s="92">
        <f>+'Bilance větrané místnosti'!$F$20</f>
        <v>0.45875321137591962</v>
      </c>
      <c r="D38" s="94">
        <f>+D37</f>
        <v>580</v>
      </c>
      <c r="E38" s="92">
        <f t="shared" si="1"/>
        <v>1.6666666666666666E-2</v>
      </c>
      <c r="F38" s="95">
        <f>(((F37/100)*(EXP((-D38/'Bilance větrané místnosti'!$F$10)*E38)))+(((C38/D38)+('Bilance větrané místnosti'!$F$17/100/10000))*(1-(EXP((-D38/'Bilance větrané místnosti'!$F$10)*E38)))))*100</f>
        <v>0.11365890925056166</v>
      </c>
      <c r="G38" s="96">
        <f t="shared" si="0"/>
        <v>1136.5890925056165</v>
      </c>
      <c r="H38" s="81"/>
    </row>
    <row r="39" spans="1:8" x14ac:dyDescent="0.25">
      <c r="A39" s="81"/>
      <c r="B39" s="91">
        <v>0.358333333333335</v>
      </c>
      <c r="C39" s="92">
        <f>+'Bilance větrané místnosti'!$F$20</f>
        <v>0.45875321137591962</v>
      </c>
      <c r="D39" s="94">
        <f>+'Bilance větrané místnosti'!N17</f>
        <v>580</v>
      </c>
      <c r="E39" s="92">
        <f t="shared" si="1"/>
        <v>1.6666666666666666E-2</v>
      </c>
      <c r="F39" s="95">
        <f>(((F38/100)*(EXP((-D39/'Bilance větrané místnosti'!$F$10)*E39)))+(((C39/D39)+('Bilance větrané místnosti'!$F$17/100/10000))*(1-(EXP((-D39/'Bilance větrané místnosti'!$F$10)*E39)))))*100</f>
        <v>0.11443403712371358</v>
      </c>
      <c r="G39" s="96">
        <f t="shared" si="0"/>
        <v>1144.3403712371357</v>
      </c>
      <c r="H39" s="81"/>
    </row>
    <row r="40" spans="1:8" x14ac:dyDescent="0.25">
      <c r="A40" s="81"/>
      <c r="B40" s="91">
        <v>0.35902777777778</v>
      </c>
      <c r="C40" s="92">
        <f>+'Bilance větrané místnosti'!$F$20</f>
        <v>0.45875321137591962</v>
      </c>
      <c r="D40" s="94">
        <f>+D39</f>
        <v>580</v>
      </c>
      <c r="E40" s="92">
        <f t="shared" si="1"/>
        <v>1.6666666666666666E-2</v>
      </c>
      <c r="F40" s="95">
        <f>(((F39/100)*(EXP((-D40/'Bilance větrané místnosti'!$F$10)*E40)))+(((C40/D40)+('Bilance větrané místnosti'!$F$17/100/10000))*(1-(EXP((-D40/'Bilance větrané místnosti'!$F$10)*E40)))))*100</f>
        <v>0.11517976544007727</v>
      </c>
      <c r="G40" s="96">
        <f t="shared" si="0"/>
        <v>1151.7976544007727</v>
      </c>
      <c r="H40" s="81"/>
    </row>
    <row r="41" spans="1:8" x14ac:dyDescent="0.25">
      <c r="A41" s="81"/>
      <c r="B41" s="91">
        <v>0.359722222222224</v>
      </c>
      <c r="C41" s="92">
        <f>+'Bilance větrané místnosti'!$F$20</f>
        <v>0.45875321137591962</v>
      </c>
      <c r="D41" s="94">
        <f>+D40</f>
        <v>580</v>
      </c>
      <c r="E41" s="92">
        <f t="shared" si="1"/>
        <v>1.6666666666666666E-2</v>
      </c>
      <c r="F41" s="95">
        <f>(((F40/100)*(EXP((-D41/'Bilance větrané místnosti'!$F$10)*E41)))+(((C41/D41)+('Bilance větrané místnosti'!$F$17/100/10000))*(1-(EXP((-D41/'Bilance větrané místnosti'!$F$10)*E41)))))*100</f>
        <v>0.11589720928526541</v>
      </c>
      <c r="G41" s="96">
        <f t="shared" si="0"/>
        <v>1158.972092852654</v>
      </c>
      <c r="H41" s="81"/>
    </row>
    <row r="42" spans="1:8" x14ac:dyDescent="0.25">
      <c r="A42" s="81"/>
      <c r="B42" s="91">
        <v>0.36041666666666899</v>
      </c>
      <c r="C42" s="92">
        <f>+'Bilance větrané místnosti'!$F$20</f>
        <v>0.45875321137591962</v>
      </c>
      <c r="D42" s="94">
        <f>+D41</f>
        <v>580</v>
      </c>
      <c r="E42" s="92">
        <f t="shared" si="1"/>
        <v>1.6666666666666666E-2</v>
      </c>
      <c r="F42" s="95">
        <f>(((F41/100)*(EXP((-D42/'Bilance větrané místnosti'!$F$10)*E42)))+(((C42/D42)+('Bilance větrané místnosti'!$F$17/100/10000))*(1-(EXP((-D42/'Bilance větrané místnosti'!$F$10)*E42)))))*100</f>
        <v>0.11658744145119446</v>
      </c>
      <c r="G42" s="96">
        <f t="shared" si="0"/>
        <v>1165.8744145119447</v>
      </c>
      <c r="H42" s="81"/>
    </row>
    <row r="43" spans="1:8" x14ac:dyDescent="0.25">
      <c r="A43" s="81"/>
      <c r="B43" s="91">
        <v>0.36111111111111299</v>
      </c>
      <c r="C43" s="92">
        <f>+'Bilance větrané místnosti'!$F$20</f>
        <v>0.45875321137591962</v>
      </c>
      <c r="D43" s="94">
        <f>+D42</f>
        <v>580</v>
      </c>
      <c r="E43" s="92">
        <f t="shared" si="1"/>
        <v>1.6666666666666666E-2</v>
      </c>
      <c r="F43" s="95">
        <f>(((F42/100)*(EXP((-D43/'Bilance větrané místnosti'!$F$10)*E43)))+(((C43/D43)+('Bilance větrané místnosti'!$F$17/100/10000))*(1-(EXP((-D43/'Bilance větrané místnosti'!$F$10)*E43)))))*100</f>
        <v>0.11725149404022767</v>
      </c>
      <c r="G43" s="96">
        <f t="shared" si="0"/>
        <v>1172.5149404022766</v>
      </c>
      <c r="H43" s="81"/>
    </row>
    <row r="44" spans="1:8" x14ac:dyDescent="0.25">
      <c r="A44" s="81"/>
      <c r="B44" s="91">
        <v>0.36180555555555799</v>
      </c>
      <c r="C44" s="92">
        <f>+'Bilance větrané místnosti'!$F$20</f>
        <v>0.45875321137591962</v>
      </c>
      <c r="D44" s="94">
        <f>+'Bilance větrané místnosti'!N18</f>
        <v>580</v>
      </c>
      <c r="E44" s="92">
        <f t="shared" si="1"/>
        <v>1.6666666666666666E-2</v>
      </c>
      <c r="F44" s="95">
        <f>(((F43/100)*(EXP((-D44/'Bilance větrané místnosti'!$F$10)*E44)))+(((C44/D44)+('Bilance větrané místnosti'!$F$17/100/10000))*(1-(EXP((-D44/'Bilance větrané místnosti'!$F$10)*E44)))))*100</f>
        <v>0.11789036000847494</v>
      </c>
      <c r="G44" s="96">
        <f t="shared" si="0"/>
        <v>1178.9036000847493</v>
      </c>
      <c r="H44" s="81"/>
    </row>
    <row r="45" spans="1:8" x14ac:dyDescent="0.25">
      <c r="A45" s="81"/>
      <c r="B45" s="91">
        <v>0.36250000000000199</v>
      </c>
      <c r="C45" s="92">
        <f>+'Bilance větrané místnosti'!$F$20</f>
        <v>0.45875321137591962</v>
      </c>
      <c r="D45" s="94">
        <f>+D44</f>
        <v>580</v>
      </c>
      <c r="E45" s="92">
        <f t="shared" si="1"/>
        <v>1.6666666666666666E-2</v>
      </c>
      <c r="F45" s="95">
        <f>(((F44/100)*(EXP((-D45/'Bilance větrané místnosti'!$F$10)*E45)))+(((C45/D45)+('Bilance větrané místnosti'!$F$17/100/10000))*(1-(EXP((-D45/'Bilance větrané místnosti'!$F$10)*E45)))))*100</f>
        <v>0.11850499465055771</v>
      </c>
      <c r="G45" s="96">
        <f t="shared" si="0"/>
        <v>1185.0499465055771</v>
      </c>
      <c r="H45" s="81"/>
    </row>
    <row r="46" spans="1:8" x14ac:dyDescent="0.25">
      <c r="A46" s="81"/>
      <c r="B46" s="91">
        <v>0.36319444444444698</v>
      </c>
      <c r="C46" s="92">
        <f>+'Bilance větrané místnosti'!$F$20</f>
        <v>0.45875321137591962</v>
      </c>
      <c r="D46" s="94">
        <f>+D45</f>
        <v>580</v>
      </c>
      <c r="E46" s="92">
        <f t="shared" si="1"/>
        <v>1.6666666666666666E-2</v>
      </c>
      <c r="F46" s="95">
        <f>(((F45/100)*(EXP((-D46/'Bilance větrané místnosti'!$F$10)*E46)))+(((C46/D46)+('Bilance větrané místnosti'!$F$17/100/10000))*(1-(EXP((-D46/'Bilance větrané místnosti'!$F$10)*E46)))))*100</f>
        <v>0.11909631702805833</v>
      </c>
      <c r="G46" s="96">
        <f t="shared" si="0"/>
        <v>1190.9631702805832</v>
      </c>
      <c r="H46" s="81"/>
    </row>
    <row r="47" spans="1:8" x14ac:dyDescent="0.25">
      <c r="A47" s="81"/>
      <c r="B47" s="91">
        <v>0.36388888888889098</v>
      </c>
      <c r="C47" s="92">
        <f>+'Bilance větrané místnosti'!$F$20</f>
        <v>0.45875321137591962</v>
      </c>
      <c r="D47" s="94">
        <f>+D46</f>
        <v>580</v>
      </c>
      <c r="E47" s="92">
        <f t="shared" si="1"/>
        <v>1.6666666666666666E-2</v>
      </c>
      <c r="F47" s="95">
        <f>(((F46/100)*(EXP((-D47/'Bilance větrané místnosti'!$F$10)*E47)))+(((C47/D47)+('Bilance větrané místnosti'!$F$17/100/10000))*(1-(EXP((-D47/'Bilance větrané místnosti'!$F$10)*E47)))))*100</f>
        <v>0.1196652113437905</v>
      </c>
      <c r="G47" s="96">
        <f t="shared" si="0"/>
        <v>1196.652113437905</v>
      </c>
      <c r="H47" s="81"/>
    </row>
    <row r="48" spans="1:8" ht="15.75" thickBot="1" x14ac:dyDescent="0.3">
      <c r="A48" s="81"/>
      <c r="B48" s="91">
        <v>0.36458333333333598</v>
      </c>
      <c r="C48" s="92">
        <f>+'Bilance větrané místnosti'!$F$20</f>
        <v>0.45875321137591962</v>
      </c>
      <c r="D48" s="94">
        <f>+D47</f>
        <v>580</v>
      </c>
      <c r="E48" s="92">
        <f t="shared" si="1"/>
        <v>1.6666666666666666E-2</v>
      </c>
      <c r="F48" s="95">
        <f>(((F47/100)*(EXP((-D48/'Bilance větrané místnosti'!$F$10)*E48)))+(((C48/D48)+('Bilance větrané místnosti'!$F$17/100/10000))*(1-(EXP((-D48/'Bilance větrané místnosti'!$F$10)*E48)))))*100</f>
        <v>0.1202125282639455</v>
      </c>
      <c r="G48" s="96">
        <f t="shared" si="0"/>
        <v>1202.125282639455</v>
      </c>
      <c r="H48" s="81"/>
    </row>
    <row r="49" spans="1:8" x14ac:dyDescent="0.25">
      <c r="A49" s="160" t="s">
        <v>16</v>
      </c>
      <c r="B49" s="97">
        <v>0.36527777777777998</v>
      </c>
      <c r="C49" s="98">
        <f>+'Bilance větrané místnosti'!$F$21</f>
        <v>0.44175321137591961</v>
      </c>
      <c r="D49" s="94">
        <f>+'Bilance větrané místnosti'!N20</f>
        <v>580</v>
      </c>
      <c r="E49" s="98">
        <f t="shared" si="1"/>
        <v>1.6666666666666666E-2</v>
      </c>
      <c r="F49" s="95">
        <f>(((F48/100)*(EXP((-D49/'Bilance větrané místnosti'!$F$10)*E49)))+(((C49/D49)+('Bilance větrané místnosti'!$F$17/100/10000))*(1-(EXP((-D49/'Bilance větrané místnosti'!$F$10)*E49)))))*100</f>
        <v>0.12062791599777986</v>
      </c>
      <c r="G49" s="99">
        <f t="shared" si="0"/>
        <v>1206.2791599777986</v>
      </c>
      <c r="H49" s="81"/>
    </row>
    <row r="50" spans="1:8" x14ac:dyDescent="0.25">
      <c r="A50" s="161"/>
      <c r="B50" s="97">
        <v>0.36597222222222497</v>
      </c>
      <c r="C50" s="98">
        <f>+'Bilance větrané místnosti'!$F$21</f>
        <v>0.44175321137591961</v>
      </c>
      <c r="D50" s="94">
        <f>+D49</f>
        <v>580</v>
      </c>
      <c r="E50" s="98">
        <f t="shared" si="1"/>
        <v>1.6666666666666666E-2</v>
      </c>
      <c r="F50" s="95">
        <f>(((F49/100)*(EXP((-D50/'Bilance větrané místnosti'!$F$10)*E50)))+(((C50/D50)+('Bilance větrané místnosti'!$F$17/100/10000))*(1-(EXP((-D50/'Bilance větrané místnosti'!$F$10)*E50)))))*100</f>
        <v>0.12102754863404515</v>
      </c>
      <c r="G50" s="99">
        <f t="shared" si="0"/>
        <v>1210.2754863404514</v>
      </c>
      <c r="H50" s="81"/>
    </row>
    <row r="51" spans="1:8" x14ac:dyDescent="0.25">
      <c r="A51" s="161"/>
      <c r="B51" s="97">
        <v>0.36666666666666903</v>
      </c>
      <c r="C51" s="98">
        <f>+'Bilance větrané místnosti'!$F$21</f>
        <v>0.44175321137591961</v>
      </c>
      <c r="D51" s="94">
        <f>+D50</f>
        <v>580</v>
      </c>
      <c r="E51" s="98">
        <f t="shared" si="1"/>
        <v>1.6666666666666666E-2</v>
      </c>
      <c r="F51" s="95">
        <f>(((F50/100)*(EXP((-D51/'Bilance větrané místnosti'!$F$10)*E51)))+(((C51/D51)+('Bilance větrané místnosti'!$F$17/100/10000))*(1-(EXP((-D51/'Bilance větrané místnosti'!$F$10)*E51)))))*100</f>
        <v>0.1214120237423834</v>
      </c>
      <c r="G51" s="99">
        <f t="shared" si="0"/>
        <v>1214.1202374238339</v>
      </c>
      <c r="H51" s="81"/>
    </row>
    <row r="52" spans="1:8" x14ac:dyDescent="0.25">
      <c r="A52" s="161"/>
      <c r="B52" s="97">
        <v>0.36736111111111402</v>
      </c>
      <c r="C52" s="98">
        <f>+'Bilance větrané místnosti'!$F$21</f>
        <v>0.44175321137591961</v>
      </c>
      <c r="D52" s="94">
        <f>+D51</f>
        <v>580</v>
      </c>
      <c r="E52" s="98">
        <f t="shared" si="1"/>
        <v>1.6666666666666666E-2</v>
      </c>
      <c r="F52" s="95">
        <f>(((F51/100)*(EXP((-D52/'Bilance větrané místnosti'!$F$10)*E52)))+(((C52/D52)+('Bilance větrané místnosti'!$F$17/100/10000))*(1-(EXP((-D52/'Bilance větrané místnosti'!$F$10)*E52)))))*100</f>
        <v>0.12178191622742457</v>
      </c>
      <c r="G52" s="99">
        <f t="shared" si="0"/>
        <v>1217.8191622742456</v>
      </c>
      <c r="H52" s="81"/>
    </row>
    <row r="53" spans="1:8" x14ac:dyDescent="0.25">
      <c r="A53" s="161"/>
      <c r="B53" s="97">
        <v>0.36805555555555802</v>
      </c>
      <c r="C53" s="98">
        <f>+'Bilance větrané místnosti'!$F$21</f>
        <v>0.44175321137591961</v>
      </c>
      <c r="D53" s="94">
        <f>+D52</f>
        <v>580</v>
      </c>
      <c r="E53" s="98">
        <f t="shared" si="1"/>
        <v>1.6666666666666666E-2</v>
      </c>
      <c r="F53" s="95">
        <f>(((F52/100)*(EXP((-D53/'Bilance větrané místnosti'!$F$10)*E53)))+(((C53/D53)+('Bilance větrané místnosti'!$F$17/100/10000))*(1-(EXP((-D53/'Bilance větrané místnosti'!$F$10)*E53)))))*100</f>
        <v>0.12213777918843986</v>
      </c>
      <c r="G53" s="99">
        <f t="shared" si="0"/>
        <v>1221.3777918843987</v>
      </c>
      <c r="H53" s="81"/>
    </row>
    <row r="54" spans="1:8" x14ac:dyDescent="0.25">
      <c r="A54" s="161"/>
      <c r="B54" s="97">
        <v>0.36875000000000302</v>
      </c>
      <c r="C54" s="98">
        <f>+'Bilance větrané místnosti'!$F$21</f>
        <v>0.44175321137591961</v>
      </c>
      <c r="D54" s="94">
        <f>+'Bilance větrané místnosti'!N21</f>
        <v>580</v>
      </c>
      <c r="E54" s="98">
        <f t="shared" si="1"/>
        <v>1.6666666666666666E-2</v>
      </c>
      <c r="F54" s="95">
        <f>(((F53/100)*(EXP((-D54/'Bilance větrané místnosti'!$F$10)*E54)))+(((C54/D54)+('Bilance větrané místnosti'!$F$17/100/10000))*(1-(EXP((-D54/'Bilance větrané místnosti'!$F$10)*E54)))))*100</f>
        <v>0.12248014474638971</v>
      </c>
      <c r="G54" s="99">
        <f t="shared" si="0"/>
        <v>1224.8014474638971</v>
      </c>
      <c r="H54" s="81"/>
    </row>
    <row r="55" spans="1:8" x14ac:dyDescent="0.25">
      <c r="A55" s="161"/>
      <c r="B55" s="97">
        <v>0.36944444444444702</v>
      </c>
      <c r="C55" s="98">
        <f>+'Bilance větrané místnosti'!$F$21</f>
        <v>0.44175321137591961</v>
      </c>
      <c r="D55" s="94">
        <f>+D54</f>
        <v>580</v>
      </c>
      <c r="E55" s="98">
        <f t="shared" si="1"/>
        <v>1.6666666666666666E-2</v>
      </c>
      <c r="F55" s="95">
        <f>(((F54/100)*(EXP((-D55/'Bilance větrané místnosti'!$F$10)*E55)))+(((C55/D55)+('Bilance větrané místnosti'!$F$17/100/10000))*(1-(EXP((-D55/'Bilance větrané místnosti'!$F$10)*E55)))))*100</f>
        <v>0.12280952483960279</v>
      </c>
      <c r="G55" s="99">
        <f t="shared" si="0"/>
        <v>1228.095248396028</v>
      </c>
      <c r="H55" s="81"/>
    </row>
    <row r="56" spans="1:8" x14ac:dyDescent="0.25">
      <c r="A56" s="161"/>
      <c r="B56" s="97">
        <v>0.37013888888889201</v>
      </c>
      <c r="C56" s="98">
        <f>+'Bilance větrané místnosti'!$F$21</f>
        <v>0.44175321137591961</v>
      </c>
      <c r="D56" s="94">
        <f>+D55</f>
        <v>580</v>
      </c>
      <c r="E56" s="98">
        <f t="shared" si="1"/>
        <v>1.6666666666666666E-2</v>
      </c>
      <c r="F56" s="95">
        <f>(((F55/100)*(EXP((-D56/'Bilance větrané místnosti'!$F$10)*E56)))+(((C56/D56)+('Bilance větrané místnosti'!$F$17/100/10000))*(1-(EXP((-D56/'Bilance větrané místnosti'!$F$10)*E56)))))*100</f>
        <v>0.12312641198927619</v>
      </c>
      <c r="G56" s="99">
        <f t="shared" si="0"/>
        <v>1231.264119892762</v>
      </c>
      <c r="H56" s="81"/>
    </row>
    <row r="57" spans="1:8" x14ac:dyDescent="0.25">
      <c r="A57" s="161"/>
      <c r="B57" s="97">
        <v>0.37083333333333601</v>
      </c>
      <c r="C57" s="98">
        <f>+'Bilance větrané místnosti'!$F$21</f>
        <v>0.44175321137591961</v>
      </c>
      <c r="D57" s="94">
        <f>+D56</f>
        <v>580</v>
      </c>
      <c r="E57" s="98">
        <f t="shared" si="1"/>
        <v>1.6666666666666666E-2</v>
      </c>
      <c r="F57" s="95">
        <f>(((F56/100)*(EXP((-D57/'Bilance větrané místnosti'!$F$10)*E57)))+(((C57/D57)+('Bilance větrané místnosti'!$F$17/100/10000))*(1-(EXP((-D57/'Bilance větrané místnosti'!$F$10)*E57)))))*100</f>
        <v>0.12343128003594094</v>
      </c>
      <c r="G57" s="99">
        <f t="shared" si="0"/>
        <v>1234.3128003594093</v>
      </c>
      <c r="H57" s="81"/>
    </row>
    <row r="58" spans="1:8" ht="15.75" thickBot="1" x14ac:dyDescent="0.3">
      <c r="A58" s="162"/>
      <c r="B58" s="97">
        <v>0.37152777777778101</v>
      </c>
      <c r="C58" s="98">
        <f>+'Bilance větrané místnosti'!$F$21</f>
        <v>0.44175321137591961</v>
      </c>
      <c r="D58" s="94">
        <f>+D57</f>
        <v>580</v>
      </c>
      <c r="E58" s="98">
        <f t="shared" si="1"/>
        <v>1.6666666666666666E-2</v>
      </c>
      <c r="F58" s="95">
        <f>(((F57/100)*(EXP((-D58/'Bilance větrané místnosti'!$F$10)*E58)))+(((C58/D58)+('Bilance větrané místnosti'!$F$17/100/10000))*(1-(EXP((-D58/'Bilance větrané místnosti'!$F$10)*E58)))))*100</f>
        <v>0.12372458484799462</v>
      </c>
      <c r="G58" s="99">
        <f t="shared" si="0"/>
        <v>1237.2458484799461</v>
      </c>
      <c r="H58" s="81"/>
    </row>
    <row r="59" spans="1:8" x14ac:dyDescent="0.25">
      <c r="A59" s="81"/>
      <c r="B59" s="91">
        <v>0.37222222222222501</v>
      </c>
      <c r="C59" s="92">
        <f>+'Bilance větrané místnosti'!$F$20</f>
        <v>0.45875321137591962</v>
      </c>
      <c r="D59" s="96">
        <f t="shared" ref="D59:D103" si="2">+D4</f>
        <v>580</v>
      </c>
      <c r="E59" s="92">
        <f t="shared" si="1"/>
        <v>1.6666666666666666E-2</v>
      </c>
      <c r="F59" s="95">
        <f>(((F58/100)*(EXP((-D59/'Bilance větrané místnosti'!$F$10)*E59)))+(((C59/D59)+('Bilance větrané místnosti'!$F$17/100/10000))*(1-(EXP((-D59/'Bilance větrané místnosti'!$F$10)*E59)))))*100</f>
        <v>0.12411793519567142</v>
      </c>
      <c r="G59" s="96">
        <f t="shared" si="0"/>
        <v>1241.1793519567143</v>
      </c>
      <c r="H59" s="81"/>
    </row>
    <row r="60" spans="1:8" x14ac:dyDescent="0.25">
      <c r="A60" s="81"/>
      <c r="B60" s="91">
        <v>0.37291666666667</v>
      </c>
      <c r="C60" s="92">
        <f>+'Bilance větrané místnosti'!$F$20</f>
        <v>0.45875321137591962</v>
      </c>
      <c r="D60" s="96">
        <f t="shared" si="2"/>
        <v>580</v>
      </c>
      <c r="E60" s="92">
        <f t="shared" si="1"/>
        <v>1.6666666666666666E-2</v>
      </c>
      <c r="F60" s="95">
        <f>(((F59/100)*(EXP((-D60/'Bilance větrané místnosti'!$F$10)*E60)))+(((C60/D60)+('Bilance větrané místnosti'!$F$17/100/10000))*(1-(EXP((-D60/'Bilance větrané místnosti'!$F$10)*E60)))))*100</f>
        <v>0.12449636629417045</v>
      </c>
      <c r="G60" s="96">
        <f t="shared" si="0"/>
        <v>1244.9636629417046</v>
      </c>
      <c r="H60" s="81"/>
    </row>
    <row r="61" spans="1:8" x14ac:dyDescent="0.25">
      <c r="A61" s="81"/>
      <c r="B61" s="91">
        <v>0.373611111111114</v>
      </c>
      <c r="C61" s="92">
        <f>+'Bilance větrané místnosti'!$F$20</f>
        <v>0.45875321137591962</v>
      </c>
      <c r="D61" s="96">
        <f t="shared" si="2"/>
        <v>580</v>
      </c>
      <c r="E61" s="92">
        <f t="shared" si="1"/>
        <v>1.6666666666666666E-2</v>
      </c>
      <c r="F61" s="95">
        <f>(((F60/100)*(EXP((-D61/'Bilance větrané místnosti'!$F$10)*E61)))+(((C61/D61)+('Bilance větrané místnosti'!$F$17/100/10000))*(1-(EXP((-D61/'Bilance větrané místnosti'!$F$10)*E61)))))*100</f>
        <v>0.12486044401052944</v>
      </c>
      <c r="G61" s="96">
        <f t="shared" si="0"/>
        <v>1248.6044401052943</v>
      </c>
      <c r="H61" s="81"/>
    </row>
    <row r="62" spans="1:8" x14ac:dyDescent="0.25">
      <c r="A62" s="81"/>
      <c r="B62" s="91">
        <v>0.374305555555559</v>
      </c>
      <c r="C62" s="92">
        <f>+'Bilance větrané místnosti'!$F$20</f>
        <v>0.45875321137591962</v>
      </c>
      <c r="D62" s="96">
        <f t="shared" si="2"/>
        <v>580</v>
      </c>
      <c r="E62" s="92">
        <f t="shared" si="1"/>
        <v>1.6666666666666666E-2</v>
      </c>
      <c r="F62" s="95">
        <f>(((F61/100)*(EXP((-D62/'Bilance větrané místnosti'!$F$10)*E62)))+(((C62/D62)+('Bilance větrané místnosti'!$F$17/100/10000))*(1-(EXP((-D62/'Bilance větrané místnosti'!$F$10)*E62)))))*100</f>
        <v>0.12521071274921108</v>
      </c>
      <c r="G62" s="96">
        <f t="shared" si="0"/>
        <v>1252.1071274921107</v>
      </c>
      <c r="H62" s="81"/>
    </row>
    <row r="63" spans="1:8" x14ac:dyDescent="0.25">
      <c r="A63" s="81"/>
      <c r="B63" s="91">
        <v>0.375000000000003</v>
      </c>
      <c r="C63" s="92">
        <f>+'Bilance větrané místnosti'!$F$20</f>
        <v>0.45875321137591962</v>
      </c>
      <c r="D63" s="96">
        <f t="shared" si="2"/>
        <v>580</v>
      </c>
      <c r="E63" s="92">
        <f t="shared" si="1"/>
        <v>1.6666666666666666E-2</v>
      </c>
      <c r="F63" s="95">
        <f>(((F62/100)*(EXP((-D63/'Bilance větrané místnosti'!$F$10)*E63)))+(((C63/D63)+('Bilance větrané místnosti'!$F$17/100/10000))*(1-(EXP((-D63/'Bilance větrané místnosti'!$F$10)*E63)))))*100</f>
        <v>0.1255476962661497</v>
      </c>
      <c r="G63" s="96">
        <f t="shared" si="0"/>
        <v>1255.4769626614971</v>
      </c>
      <c r="H63" s="81"/>
    </row>
    <row r="64" spans="1:8" x14ac:dyDescent="0.25">
      <c r="A64" s="81"/>
      <c r="B64" s="91">
        <v>0.37569444444444799</v>
      </c>
      <c r="C64" s="92">
        <f>+'Bilance větrané místnosti'!$F$20</f>
        <v>0.45875321137591962</v>
      </c>
      <c r="D64" s="96">
        <f t="shared" si="2"/>
        <v>580</v>
      </c>
      <c r="E64" s="92">
        <f t="shared" si="1"/>
        <v>1.6666666666666666E-2</v>
      </c>
      <c r="F64" s="95">
        <f>(((F63/100)*(EXP((-D64/'Bilance větrané místnosti'!$F$10)*E64)))+(((C64/D64)+('Bilance větrané místnosti'!$F$17/100/10000))*(1-(EXP((-D64/'Bilance větrané místnosti'!$F$10)*E64)))))*100</f>
        <v>0.12587189845192207</v>
      </c>
      <c r="G64" s="96">
        <f t="shared" si="0"/>
        <v>1258.7189845192206</v>
      </c>
      <c r="H64" s="81"/>
    </row>
    <row r="65" spans="1:8" x14ac:dyDescent="0.25">
      <c r="A65" s="81"/>
      <c r="B65" s="91">
        <v>0.37638888888889199</v>
      </c>
      <c r="C65" s="92">
        <f>+'Bilance větrané místnosti'!$F$20</f>
        <v>0.45875321137591962</v>
      </c>
      <c r="D65" s="96">
        <f t="shared" si="2"/>
        <v>580</v>
      </c>
      <c r="E65" s="92">
        <f t="shared" si="1"/>
        <v>1.6666666666666666E-2</v>
      </c>
      <c r="F65" s="95">
        <f>(((F64/100)*(EXP((-D65/'Bilance větrané místnosti'!$F$10)*E65)))+(((C65/D65)+('Bilance větrané místnosti'!$F$17/100/10000))*(1-(EXP((-D65/'Bilance větrané místnosti'!$F$10)*E65)))))*100</f>
        <v>0.12618380408521374</v>
      </c>
      <c r="G65" s="96">
        <f t="shared" si="0"/>
        <v>1261.8380408521373</v>
      </c>
      <c r="H65" s="81"/>
    </row>
    <row r="66" spans="1:8" x14ac:dyDescent="0.25">
      <c r="A66" s="81"/>
      <c r="B66" s="91">
        <v>0.37708333333333699</v>
      </c>
      <c r="C66" s="92">
        <f>+'Bilance větrané místnosti'!$F$20</f>
        <v>0.45875321137591962</v>
      </c>
      <c r="D66" s="96">
        <f t="shared" si="2"/>
        <v>580</v>
      </c>
      <c r="E66" s="92">
        <f t="shared" si="1"/>
        <v>1.6666666666666666E-2</v>
      </c>
      <c r="F66" s="95">
        <f>(((F65/100)*(EXP((-D66/'Bilance větrané místnosti'!$F$10)*E66)))+(((C66/D66)+('Bilance větrané místnosti'!$F$17/100/10000))*(1-(EXP((-D66/'Bilance větrané místnosti'!$F$10)*E66)))))*100</f>
        <v>0.12648387955770724</v>
      </c>
      <c r="G66" s="96">
        <f t="shared" si="0"/>
        <v>1264.8387955770725</v>
      </c>
      <c r="H66" s="81"/>
    </row>
    <row r="67" spans="1:8" x14ac:dyDescent="0.25">
      <c r="A67" s="81"/>
      <c r="B67" s="91">
        <v>0.37777777777778099</v>
      </c>
      <c r="C67" s="92">
        <f>+'Bilance větrané místnosti'!$F$20</f>
        <v>0.45875321137591962</v>
      </c>
      <c r="D67" s="96">
        <f t="shared" si="2"/>
        <v>580</v>
      </c>
      <c r="E67" s="92">
        <f t="shared" si="1"/>
        <v>1.6666666666666666E-2</v>
      </c>
      <c r="F67" s="95">
        <f>(((F66/100)*(EXP((-D67/'Bilance větrané místnosti'!$F$10)*E67)))+(((C67/D67)+('Bilance větrané místnosti'!$F$17/100/10000))*(1-(EXP((-D67/'Bilance větrané místnosti'!$F$10)*E67)))))*100</f>
        <v>0.12677257357147645</v>
      </c>
      <c r="G67" s="96">
        <f t="shared" ref="G67:G130" si="3">F67*10000</f>
        <v>1267.7257357147646</v>
      </c>
      <c r="H67" s="81"/>
    </row>
    <row r="68" spans="1:8" x14ac:dyDescent="0.25">
      <c r="A68" s="81"/>
      <c r="B68" s="91">
        <v>0.37847222222222598</v>
      </c>
      <c r="C68" s="92">
        <f>+'Bilance větrané místnosti'!$F$20</f>
        <v>0.45875321137591962</v>
      </c>
      <c r="D68" s="96">
        <f t="shared" si="2"/>
        <v>580</v>
      </c>
      <c r="E68" s="92">
        <f t="shared" ref="E68:E131" si="4">1/60</f>
        <v>1.6666666666666666E-2</v>
      </c>
      <c r="F68" s="95">
        <f>(((F67/100)*(EXP((-D68/'Bilance větrané místnosti'!$F$10)*E68)))+(((C68/D68)+('Bilance větrané místnosti'!$F$17/100/10000))*(1-(EXP((-D68/'Bilance větrané místnosti'!$F$10)*E68)))))*100</f>
        <v>0.12705031780992959</v>
      </c>
      <c r="G68" s="96">
        <f t="shared" si="3"/>
        <v>1270.5031780992958</v>
      </c>
      <c r="H68" s="81"/>
    </row>
    <row r="69" spans="1:8" x14ac:dyDescent="0.25">
      <c r="A69" s="81"/>
      <c r="B69" s="91">
        <v>0.37916666666666998</v>
      </c>
      <c r="C69" s="92">
        <f>+'Bilance větrané místnosti'!$F$20</f>
        <v>0.45875321137591962</v>
      </c>
      <c r="D69" s="96">
        <f t="shared" si="2"/>
        <v>580</v>
      </c>
      <c r="E69" s="92">
        <f t="shared" si="4"/>
        <v>1.6666666666666666E-2</v>
      </c>
      <c r="F69" s="95">
        <f>(((F68/100)*(EXP((-D69/'Bilance větrané místnosti'!$F$10)*E69)))+(((C69/D69)+('Bilance větrané místnosti'!$F$17/100/10000))*(1-(EXP((-D69/'Bilance větrané místnosti'!$F$10)*E69)))))*100</f>
        <v>0.12731752758330431</v>
      </c>
      <c r="G69" s="96">
        <f t="shared" si="3"/>
        <v>1273.1752758330431</v>
      </c>
      <c r="H69" s="81"/>
    </row>
    <row r="70" spans="1:8" x14ac:dyDescent="0.25">
      <c r="A70" s="81"/>
      <c r="B70" s="91">
        <v>0.37986111111111498</v>
      </c>
      <c r="C70" s="92">
        <f>+'Bilance větrané místnosti'!$F$20</f>
        <v>0.45875321137591962</v>
      </c>
      <c r="D70" s="96">
        <f t="shared" si="2"/>
        <v>580</v>
      </c>
      <c r="E70" s="92">
        <f t="shared" si="4"/>
        <v>1.6666666666666666E-2</v>
      </c>
      <c r="F70" s="95">
        <f>(((F69/100)*(EXP((-D70/'Bilance větrané místnosti'!$F$10)*E70)))+(((C70/D70)+('Bilance větrané místnosti'!$F$17/100/10000))*(1-(EXP((-D70/'Bilance větrané místnosti'!$F$10)*E70)))))*100</f>
        <v>0.12757460244968008</v>
      </c>
      <c r="G70" s="96">
        <f t="shared" si="3"/>
        <v>1275.7460244968008</v>
      </c>
      <c r="H70" s="81"/>
    </row>
    <row r="71" spans="1:8" x14ac:dyDescent="0.25">
      <c r="A71" s="81"/>
      <c r="B71" s="91">
        <v>0.38055555555555898</v>
      </c>
      <c r="C71" s="92">
        <f>+'Bilance větrané místnosti'!$F$20</f>
        <v>0.45875321137591962</v>
      </c>
      <c r="D71" s="96">
        <f t="shared" si="2"/>
        <v>580</v>
      </c>
      <c r="E71" s="92">
        <f t="shared" si="4"/>
        <v>1.6666666666666666E-2</v>
      </c>
      <c r="F71" s="95">
        <f>(((F70/100)*(EXP((-D71/'Bilance větrané místnosti'!$F$10)*E71)))+(((C71/D71)+('Bilance větrané místnosti'!$F$17/100/10000))*(1-(EXP((-D71/'Bilance větrané místnosti'!$F$10)*E71)))))*100</f>
        <v>0.12782192681243623</v>
      </c>
      <c r="G71" s="96">
        <f t="shared" si="3"/>
        <v>1278.2192681243623</v>
      </c>
      <c r="H71" s="81"/>
    </row>
    <row r="72" spans="1:8" x14ac:dyDescent="0.25">
      <c r="A72" s="81"/>
      <c r="B72" s="91">
        <v>0.38125000000000397</v>
      </c>
      <c r="C72" s="92">
        <f>+'Bilance větrané místnosti'!$F$20</f>
        <v>0.45875321137591962</v>
      </c>
      <c r="D72" s="96">
        <f t="shared" si="2"/>
        <v>580</v>
      </c>
      <c r="E72" s="92">
        <f t="shared" si="4"/>
        <v>1.6666666666666666E-2</v>
      </c>
      <c r="F72" s="95">
        <f>(((F71/100)*(EXP((-D72/'Bilance větrané místnosti'!$F$10)*E72)))+(((C72/D72)+('Bilance větrané místnosti'!$F$17/100/10000))*(1-(EXP((-D72/'Bilance větrané místnosti'!$F$10)*E72)))))*100</f>
        <v>0.12805987049504935</v>
      </c>
      <c r="G72" s="96">
        <f t="shared" si="3"/>
        <v>1280.5987049504936</v>
      </c>
      <c r="H72" s="81"/>
    </row>
    <row r="73" spans="1:8" x14ac:dyDescent="0.25">
      <c r="A73" s="81"/>
      <c r="B73" s="91">
        <v>0.38194444444444797</v>
      </c>
      <c r="C73" s="92">
        <f>+'Bilance větrané místnosti'!$F$20</f>
        <v>0.45875321137591962</v>
      </c>
      <c r="D73" s="96">
        <f t="shared" si="2"/>
        <v>580</v>
      </c>
      <c r="E73" s="92">
        <f t="shared" si="4"/>
        <v>1.6666666666666666E-2</v>
      </c>
      <c r="F73" s="95">
        <f>(((F72/100)*(EXP((-D73/'Bilance větrané místnosti'!$F$10)*E73)))+(((C73/D73)+('Bilance větrané místnosti'!$F$17/100/10000))*(1-(EXP((-D73/'Bilance větrané místnosti'!$F$10)*E73)))))*100</f>
        <v>0.12828878929408949</v>
      </c>
      <c r="G73" s="96">
        <f t="shared" si="3"/>
        <v>1282.887892940895</v>
      </c>
      <c r="H73" s="81"/>
    </row>
    <row r="74" spans="1:8" x14ac:dyDescent="0.25">
      <c r="A74" s="81"/>
      <c r="B74" s="91">
        <v>0.38263888888889303</v>
      </c>
      <c r="C74" s="92">
        <f>+'Bilance větrané místnosti'!$F$20</f>
        <v>0.45875321137591962</v>
      </c>
      <c r="D74" s="96">
        <f t="shared" si="2"/>
        <v>580</v>
      </c>
      <c r="E74" s="92">
        <f t="shared" si="4"/>
        <v>1.6666666666666666E-2</v>
      </c>
      <c r="F74" s="95">
        <f>(((F73/100)*(EXP((-D74/'Bilance větrané místnosti'!$F$10)*E74)))+(((C74/D74)+('Bilance větrané místnosti'!$F$17/100/10000))*(1-(EXP((-D74/'Bilance větrané místnosti'!$F$10)*E74)))))*100</f>
        <v>0.12850902551124169</v>
      </c>
      <c r="G74" s="96">
        <f t="shared" si="3"/>
        <v>1285.0902551124168</v>
      </c>
      <c r="H74" s="81"/>
    </row>
    <row r="75" spans="1:8" x14ac:dyDescent="0.25">
      <c r="A75" s="81"/>
      <c r="B75" s="91">
        <v>0.38333333333333702</v>
      </c>
      <c r="C75" s="92">
        <f>+'Bilance větrané místnosti'!$F$20</f>
        <v>0.45875321137591962</v>
      </c>
      <c r="D75" s="96">
        <f t="shared" si="2"/>
        <v>580</v>
      </c>
      <c r="E75" s="92">
        <f t="shared" si="4"/>
        <v>1.6666666666666666E-2</v>
      </c>
      <c r="F75" s="95">
        <f>(((F74/100)*(EXP((-D75/'Bilance větrané místnosti'!$F$10)*E75)))+(((C75/D75)+('Bilance větrané místnosti'!$F$17/100/10000))*(1-(EXP((-D75/'Bilance větrané místnosti'!$F$10)*E75)))))*100</f>
        <v>0.12872090846514883</v>
      </c>
      <c r="G75" s="96">
        <f t="shared" si="3"/>
        <v>1287.2090846514884</v>
      </c>
      <c r="H75" s="81"/>
    </row>
    <row r="76" spans="1:8" x14ac:dyDescent="0.25">
      <c r="A76" s="81"/>
      <c r="B76" s="91">
        <v>0.38402777777778202</v>
      </c>
      <c r="C76" s="92">
        <f>+'Bilance větrané místnosti'!$F$20</f>
        <v>0.45875321137591962</v>
      </c>
      <c r="D76" s="96">
        <f t="shared" si="2"/>
        <v>580</v>
      </c>
      <c r="E76" s="92">
        <f t="shared" si="4"/>
        <v>1.6666666666666666E-2</v>
      </c>
      <c r="F76" s="95">
        <f>(((F75/100)*(EXP((-D76/'Bilance větrané místnosti'!$F$10)*E76)))+(((C76/D76)+('Bilance větrané místnosti'!$F$17/100/10000))*(1-(EXP((-D76/'Bilance větrané místnosti'!$F$10)*E76)))))*100</f>
        <v>0.12892475498384109</v>
      </c>
      <c r="G76" s="96">
        <f t="shared" si="3"/>
        <v>1289.247549838411</v>
      </c>
      <c r="H76" s="81"/>
    </row>
    <row r="77" spans="1:8" x14ac:dyDescent="0.25">
      <c r="A77" s="81"/>
      <c r="B77" s="91">
        <v>0.38472222222222602</v>
      </c>
      <c r="C77" s="92">
        <f>+'Bilance větrané místnosti'!$F$20</f>
        <v>0.45875321137591962</v>
      </c>
      <c r="D77" s="96">
        <f t="shared" si="2"/>
        <v>580</v>
      </c>
      <c r="E77" s="92">
        <f t="shared" si="4"/>
        <v>1.6666666666666666E-2</v>
      </c>
      <c r="F77" s="95">
        <f>(((F76/100)*(EXP((-D77/'Bilance větrané místnosti'!$F$10)*E77)))+(((C77/D77)+('Bilance větrané místnosti'!$F$17/100/10000))*(1-(EXP((-D77/'Bilance větrané místnosti'!$F$10)*E77)))))*100</f>
        <v>0.12912086987848787</v>
      </c>
      <c r="G77" s="96">
        <f t="shared" si="3"/>
        <v>1291.2086987848786</v>
      </c>
      <c r="H77" s="81"/>
    </row>
    <row r="78" spans="1:8" x14ac:dyDescent="0.25">
      <c r="A78" s="81"/>
      <c r="B78" s="91">
        <v>0.38541666666667102</v>
      </c>
      <c r="C78" s="92">
        <f>+'Bilance větrané místnosti'!$F$20</f>
        <v>0.45875321137591962</v>
      </c>
      <c r="D78" s="96">
        <f t="shared" si="2"/>
        <v>580</v>
      </c>
      <c r="E78" s="92">
        <f t="shared" si="4"/>
        <v>1.6666666666666666E-2</v>
      </c>
      <c r="F78" s="95">
        <f>(((F77/100)*(EXP((-D78/'Bilance větrané místnosti'!$F$10)*E78)))+(((C78/D78)+('Bilance větrané místnosti'!$F$17/100/10000))*(1-(EXP((-D78/'Bilance větrané místnosti'!$F$10)*E78)))))*100</f>
        <v>0.12930954639918127</v>
      </c>
      <c r="G78" s="96">
        <f t="shared" si="3"/>
        <v>1293.0954639918127</v>
      </c>
      <c r="H78" s="81"/>
    </row>
    <row r="79" spans="1:8" x14ac:dyDescent="0.25">
      <c r="A79" s="81"/>
      <c r="B79" s="91">
        <v>0.38611111111111501</v>
      </c>
      <c r="C79" s="92">
        <f>+'Bilance větrané místnosti'!$F$20</f>
        <v>0.45875321137591962</v>
      </c>
      <c r="D79" s="96">
        <f t="shared" si="2"/>
        <v>580</v>
      </c>
      <c r="E79" s="92">
        <f t="shared" si="4"/>
        <v>1.6666666666666666E-2</v>
      </c>
      <c r="F79" s="95">
        <f>(((F78/100)*(EXP((-D79/'Bilance větrané místnosti'!$F$10)*E79)))+(((C79/D79)+('Bilance větrané místnosti'!$F$17/100/10000))*(1-(EXP((-D79/'Bilance větrané místnosti'!$F$10)*E79)))))*100</f>
        <v>0.12949106667343216</v>
      </c>
      <c r="G79" s="96">
        <f t="shared" si="3"/>
        <v>1294.9106667343217</v>
      </c>
      <c r="H79" s="81"/>
    </row>
    <row r="80" spans="1:8" x14ac:dyDescent="0.25">
      <c r="A80" s="81"/>
      <c r="B80" s="91">
        <v>0.38680555555556001</v>
      </c>
      <c r="C80" s="92">
        <f>+'Bilance větrané místnosti'!$F$20</f>
        <v>0.45875321137591962</v>
      </c>
      <c r="D80" s="96">
        <f t="shared" si="2"/>
        <v>580</v>
      </c>
      <c r="E80" s="92">
        <f t="shared" si="4"/>
        <v>1.6666666666666666E-2</v>
      </c>
      <c r="F80" s="95">
        <f>(((F79/100)*(EXP((-D80/'Bilance větrané místnosti'!$F$10)*E80)))+(((C80/D80)+('Bilance větrané místnosti'!$F$17/100/10000))*(1-(EXP((-D80/'Bilance větrané místnosti'!$F$10)*E80)))))*100</f>
        <v>0.12966570212803472</v>
      </c>
      <c r="G80" s="96">
        <f t="shared" si="3"/>
        <v>1296.6570212803472</v>
      </c>
      <c r="H80" s="81"/>
    </row>
    <row r="81" spans="1:8" x14ac:dyDescent="0.25">
      <c r="A81" s="81"/>
      <c r="B81" s="91">
        <v>0.38750000000000401</v>
      </c>
      <c r="C81" s="92">
        <f>+'Bilance větrané místnosti'!$F$20</f>
        <v>0.45875321137591962</v>
      </c>
      <c r="D81" s="96">
        <f t="shared" si="2"/>
        <v>580</v>
      </c>
      <c r="E81" s="92">
        <f t="shared" si="4"/>
        <v>1.6666666666666666E-2</v>
      </c>
      <c r="F81" s="95">
        <f>(((F80/100)*(EXP((-D81/'Bilance větrané místnosti'!$F$10)*E81)))+(((C81/D81)+('Bilance větrané místnosti'!$F$17/100/10000))*(1-(EXP((-D81/'Bilance větrané místnosti'!$F$10)*E81)))))*100</f>
        <v>0.12983371389493015</v>
      </c>
      <c r="G81" s="96">
        <f t="shared" si="3"/>
        <v>1298.3371389493016</v>
      </c>
      <c r="H81" s="81"/>
    </row>
    <row r="82" spans="1:8" x14ac:dyDescent="0.25">
      <c r="A82" s="81"/>
      <c r="B82" s="91">
        <v>0.388194444444449</v>
      </c>
      <c r="C82" s="92">
        <f>+'Bilance větrané místnosti'!$F$20</f>
        <v>0.45875321137591962</v>
      </c>
      <c r="D82" s="96">
        <f t="shared" si="2"/>
        <v>580</v>
      </c>
      <c r="E82" s="92">
        <f t="shared" si="4"/>
        <v>1.6666666666666666E-2</v>
      </c>
      <c r="F82" s="95">
        <f>(((F81/100)*(EXP((-D82/'Bilance větrané místnosti'!$F$10)*E82)))+(((C82/D82)+('Bilance větrané místnosti'!$F$17/100/10000))*(1-(EXP((-D82/'Bilance větrané místnosti'!$F$10)*E82)))))*100</f>
        <v>0.12999535320167671</v>
      </c>
      <c r="G82" s="96">
        <f t="shared" si="3"/>
        <v>1299.9535320167672</v>
      </c>
      <c r="H82" s="81"/>
    </row>
    <row r="83" spans="1:8" x14ac:dyDescent="0.25">
      <c r="A83" s="81"/>
      <c r="B83" s="91">
        <v>0.388888888888893</v>
      </c>
      <c r="C83" s="92">
        <f>+'Bilance větrané místnosti'!$F$20</f>
        <v>0.45875321137591962</v>
      </c>
      <c r="D83" s="96">
        <f t="shared" si="2"/>
        <v>580</v>
      </c>
      <c r="E83" s="92">
        <f t="shared" si="4"/>
        <v>1.6666666666666666E-2</v>
      </c>
      <c r="F83" s="95">
        <f>(((F82/100)*(EXP((-D83/'Bilance větrané místnosti'!$F$10)*E83)))+(((C83/D83)+('Bilance větrané místnosti'!$F$17/100/10000))*(1-(EXP((-D83/'Bilance větrané místnosti'!$F$10)*E83)))))*100</f>
        <v>0.13015086174710958</v>
      </c>
      <c r="G83" s="96">
        <f t="shared" si="3"/>
        <v>1301.5086174710957</v>
      </c>
      <c r="H83" s="81"/>
    </row>
    <row r="84" spans="1:8" x14ac:dyDescent="0.25">
      <c r="A84" s="81"/>
      <c r="B84" s="91">
        <v>0.389583333333338</v>
      </c>
      <c r="C84" s="92">
        <f>+'Bilance větrané místnosti'!$F$20</f>
        <v>0.45875321137591962</v>
      </c>
      <c r="D84" s="96">
        <f t="shared" si="2"/>
        <v>580</v>
      </c>
      <c r="E84" s="92">
        <f t="shared" si="4"/>
        <v>1.6666666666666666E-2</v>
      </c>
      <c r="F84" s="95">
        <f>(((F83/100)*(EXP((-D84/'Bilance větrané místnosti'!$F$10)*E84)))+(((C84/D84)+('Bilance větrané místnosti'!$F$17/100/10000))*(1-(EXP((-D84/'Bilance větrané místnosti'!$F$10)*E84)))))*100</f>
        <v>0.13030047206275239</v>
      </c>
      <c r="G84" s="96">
        <f t="shared" si="3"/>
        <v>1303.004720627524</v>
      </c>
      <c r="H84" s="81"/>
    </row>
    <row r="85" spans="1:8" x14ac:dyDescent="0.25">
      <c r="A85" s="81"/>
      <c r="B85" s="91">
        <v>0.390277777777782</v>
      </c>
      <c r="C85" s="92">
        <f>+'Bilance větrané místnosti'!$F$20</f>
        <v>0.45875321137591962</v>
      </c>
      <c r="D85" s="96">
        <f t="shared" si="2"/>
        <v>580</v>
      </c>
      <c r="E85" s="92">
        <f t="shared" si="4"/>
        <v>1.6666666666666666E-2</v>
      </c>
      <c r="F85" s="95">
        <f>(((F84/100)*(EXP((-D85/'Bilance větrané místnosti'!$F$10)*E85)))+(((C85/D85)+('Bilance větrané místnosti'!$F$17/100/10000))*(1-(EXP((-D85/'Bilance větrané místnosti'!$F$10)*E85)))))*100</f>
        <v>0.13044440786052119</v>
      </c>
      <c r="G85" s="96">
        <f t="shared" si="3"/>
        <v>1304.4440786052119</v>
      </c>
      <c r="H85" s="81"/>
    </row>
    <row r="86" spans="1:8" x14ac:dyDescent="0.25">
      <c r="A86" s="81"/>
      <c r="B86" s="91">
        <v>0.39097222222222699</v>
      </c>
      <c r="C86" s="92">
        <f>+'Bilance větrané místnosti'!$F$20</f>
        <v>0.45875321137591962</v>
      </c>
      <c r="D86" s="96">
        <f t="shared" si="2"/>
        <v>580</v>
      </c>
      <c r="E86" s="92">
        <f t="shared" si="4"/>
        <v>1.6666666666666666E-2</v>
      </c>
      <c r="F86" s="95">
        <f>(((F85/100)*(EXP((-D86/'Bilance větrané místnosti'!$F$10)*E86)))+(((C86/D86)+('Bilance větrané místnosti'!$F$17/100/10000))*(1-(EXP((-D86/'Bilance větrané místnosti'!$F$10)*E86)))))*100</f>
        <v>0.13058288436724019</v>
      </c>
      <c r="G86" s="96">
        <f t="shared" si="3"/>
        <v>1305.8288436724019</v>
      </c>
      <c r="H86" s="81"/>
    </row>
    <row r="87" spans="1:8" x14ac:dyDescent="0.25">
      <c r="A87" s="81"/>
      <c r="B87" s="91">
        <v>0.39166666666667099</v>
      </c>
      <c r="C87" s="92">
        <f>+'Bilance větrané místnosti'!$F$20</f>
        <v>0.45875321137591962</v>
      </c>
      <c r="D87" s="96">
        <f t="shared" si="2"/>
        <v>580</v>
      </c>
      <c r="E87" s="92">
        <f t="shared" si="4"/>
        <v>1.6666666666666666E-2</v>
      </c>
      <c r="F87" s="95">
        <f>(((F86/100)*(EXP((-D87/'Bilance větrané místnosti'!$F$10)*E87)))+(((C87/D87)+('Bilance větrané místnosti'!$F$17/100/10000))*(1-(EXP((-D87/'Bilance větrané místnosti'!$F$10)*E87)))))*100</f>
        <v>0.13071610864646985</v>
      </c>
      <c r="G87" s="96">
        <f t="shared" si="3"/>
        <v>1307.1610864646984</v>
      </c>
      <c r="H87" s="81"/>
    </row>
    <row r="88" spans="1:8" x14ac:dyDescent="0.25">
      <c r="A88" s="81"/>
      <c r="B88" s="91">
        <v>0.39236111111111599</v>
      </c>
      <c r="C88" s="92">
        <f>+'Bilance větrané místnosti'!$F$20</f>
        <v>0.45875321137591962</v>
      </c>
      <c r="D88" s="96">
        <f t="shared" si="2"/>
        <v>580</v>
      </c>
      <c r="E88" s="92">
        <f t="shared" si="4"/>
        <v>1.6666666666666666E-2</v>
      </c>
      <c r="F88" s="95">
        <f>(((F87/100)*(EXP((-D88/'Bilance větrané místnosti'!$F$10)*E88)))+(((C88/D88)+('Bilance větrané místnosti'!$F$17/100/10000))*(1-(EXP((-D88/'Bilance větrané místnosti'!$F$10)*E88)))))*100</f>
        <v>0.13084427990812855</v>
      </c>
      <c r="G88" s="96">
        <f t="shared" si="3"/>
        <v>1308.4427990812856</v>
      </c>
      <c r="H88" s="81"/>
    </row>
    <row r="89" spans="1:8" x14ac:dyDescent="0.25">
      <c r="A89" s="81"/>
      <c r="B89" s="91">
        <v>0.39305555555555999</v>
      </c>
      <c r="C89" s="92">
        <f>+'Bilance větrané místnosti'!$F$20</f>
        <v>0.45875321137591962</v>
      </c>
      <c r="D89" s="96">
        <f t="shared" si="2"/>
        <v>580</v>
      </c>
      <c r="E89" s="92">
        <f t="shared" si="4"/>
        <v>1.6666666666666666E-2</v>
      </c>
      <c r="F89" s="95">
        <f>(((F88/100)*(EXP((-D89/'Bilance větrané místnosti'!$F$10)*E89)))+(((C89/D89)+('Bilance větrané místnosti'!$F$17/100/10000))*(1-(EXP((-D89/'Bilance větrané místnosti'!$F$10)*E89)))))*100</f>
        <v>0.1309675898063706</v>
      </c>
      <c r="G89" s="96">
        <f t="shared" si="3"/>
        <v>1309.675898063706</v>
      </c>
      <c r="H89" s="81"/>
    </row>
    <row r="90" spans="1:8" x14ac:dyDescent="0.25">
      <c r="A90" s="81"/>
      <c r="B90" s="91">
        <v>0.39375000000000498</v>
      </c>
      <c r="C90" s="92">
        <f>+'Bilance větrané místnosti'!$F$20</f>
        <v>0.45875321137591962</v>
      </c>
      <c r="D90" s="96">
        <f t="shared" si="2"/>
        <v>580</v>
      </c>
      <c r="E90" s="92">
        <f t="shared" si="4"/>
        <v>1.6666666666666666E-2</v>
      </c>
      <c r="F90" s="95">
        <f>(((F89/100)*(EXP((-D90/'Bilance větrané místnosti'!$F$10)*E90)))+(((C90/D90)+('Bilance větrané místnosti'!$F$17/100/10000))*(1-(EXP((-D90/'Bilance větrané místnosti'!$F$10)*E90)))))*100</f>
        <v>0.13108622272616627</v>
      </c>
      <c r="G90" s="96">
        <f t="shared" si="3"/>
        <v>1310.8622272616626</v>
      </c>
      <c r="H90" s="81"/>
    </row>
    <row r="91" spans="1:8" x14ac:dyDescent="0.25">
      <c r="A91" s="81"/>
      <c r="B91" s="91">
        <v>0.39444444444444898</v>
      </c>
      <c r="C91" s="92">
        <f>+'Bilance větrané místnosti'!$F$20</f>
        <v>0.45875321137591962</v>
      </c>
      <c r="D91" s="96">
        <f t="shared" si="2"/>
        <v>580</v>
      </c>
      <c r="E91" s="92">
        <f t="shared" si="4"/>
        <v>1.6666666666666666E-2</v>
      </c>
      <c r="F91" s="95">
        <f>(((F90/100)*(EXP((-D91/'Bilance větrané místnosti'!$F$10)*E91)))+(((C91/D91)+('Bilance větrané místnosti'!$F$17/100/10000))*(1-(EXP((-D91/'Bilance větrané místnosti'!$F$10)*E91)))))*100</f>
        <v>0.13120035605901212</v>
      </c>
      <c r="G91" s="96">
        <f t="shared" si="3"/>
        <v>1312.0035605901212</v>
      </c>
      <c r="H91" s="81"/>
    </row>
    <row r="92" spans="1:8" x14ac:dyDescent="0.25">
      <c r="A92" s="81"/>
      <c r="B92" s="91">
        <v>0.39513888888889398</v>
      </c>
      <c r="C92" s="92">
        <f>+'Bilance větrané místnosti'!$F$20</f>
        <v>0.45875321137591962</v>
      </c>
      <c r="D92" s="96">
        <f t="shared" si="2"/>
        <v>580</v>
      </c>
      <c r="E92" s="92">
        <f t="shared" si="4"/>
        <v>1.6666666666666666E-2</v>
      </c>
      <c r="F92" s="95">
        <f>(((F91/100)*(EXP((-D92/'Bilance větrané místnosti'!$F$10)*E92)))+(((C92/D92)+('Bilance větrané místnosti'!$F$17/100/10000))*(1-(EXP((-D92/'Bilance větrané místnosti'!$F$10)*E92)))))*100</f>
        <v>0.131310160468184</v>
      </c>
      <c r="G92" s="96">
        <f t="shared" si="3"/>
        <v>1313.1016046818399</v>
      </c>
      <c r="H92" s="81"/>
    </row>
    <row r="93" spans="1:8" x14ac:dyDescent="0.25">
      <c r="A93" s="81"/>
      <c r="B93" s="91">
        <v>0.39583333333333798</v>
      </c>
      <c r="C93" s="92">
        <f>+'Bilance větrané místnosti'!$F$20</f>
        <v>0.45875321137591962</v>
      </c>
      <c r="D93" s="96">
        <f t="shared" si="2"/>
        <v>580</v>
      </c>
      <c r="E93" s="92">
        <f t="shared" si="4"/>
        <v>1.6666666666666666E-2</v>
      </c>
      <c r="F93" s="95">
        <f>(((F92/100)*(EXP((-D93/'Bilance větrané místnosti'!$F$10)*E93)))+(((C93/D93)+('Bilance větrané místnosti'!$F$17/100/10000))*(1-(EXP((-D93/'Bilance větrané místnosti'!$F$10)*E93)))))*100</f>
        <v>0.13141580014392948</v>
      </c>
      <c r="G93" s="96">
        <f t="shared" si="3"/>
        <v>1314.1580014392948</v>
      </c>
      <c r="H93" s="81"/>
    </row>
    <row r="94" spans="1:8" x14ac:dyDescent="0.25">
      <c r="A94" s="81"/>
      <c r="B94" s="91">
        <v>0.39652777777778297</v>
      </c>
      <c r="C94" s="92">
        <f>+'Bilance větrané místnosti'!$F$20</f>
        <v>0.45875321137591962</v>
      </c>
      <c r="D94" s="96">
        <f t="shared" si="2"/>
        <v>580</v>
      </c>
      <c r="E94" s="92">
        <f t="shared" si="4"/>
        <v>1.6666666666666666E-2</v>
      </c>
      <c r="F94" s="95">
        <f>(((F93/100)*(EXP((-D94/'Bilance větrané místnosti'!$F$10)*E94)))+(((C94/D94)+('Bilance větrané místnosti'!$F$17/100/10000))*(1-(EXP((-D94/'Bilance větrané místnosti'!$F$10)*E94)))))*100</f>
        <v>0.13151743304898106</v>
      </c>
      <c r="G94" s="96">
        <f t="shared" si="3"/>
        <v>1315.1743304898105</v>
      </c>
      <c r="H94" s="81"/>
    </row>
    <row r="95" spans="1:8" x14ac:dyDescent="0.25">
      <c r="A95" s="81"/>
      <c r="B95" s="91">
        <v>0.39722222222222697</v>
      </c>
      <c r="C95" s="92">
        <f>+'Bilance větrané místnosti'!$F$20</f>
        <v>0.45875321137591962</v>
      </c>
      <c r="D95" s="96">
        <f t="shared" si="2"/>
        <v>580</v>
      </c>
      <c r="E95" s="92">
        <f t="shared" si="4"/>
        <v>1.6666666666666666E-2</v>
      </c>
      <c r="F95" s="95">
        <f>(((F94/100)*(EXP((-D95/'Bilance větrané místnosti'!$F$10)*E95)))+(((C95/D95)+('Bilance větrané místnosti'!$F$17/100/10000))*(1-(EXP((-D95/'Bilance větrané místnosti'!$F$10)*E95)))))*100</f>
        <v>0.13161521115475744</v>
      </c>
      <c r="G95" s="96">
        <f t="shared" si="3"/>
        <v>1316.1521115475743</v>
      </c>
      <c r="H95" s="81"/>
    </row>
    <row r="96" spans="1:8" x14ac:dyDescent="0.25">
      <c r="A96" s="81"/>
      <c r="B96" s="91">
        <v>0.39791666666667203</v>
      </c>
      <c r="C96" s="92">
        <f>+'Bilance větrané místnosti'!$F$20</f>
        <v>0.45875321137591962</v>
      </c>
      <c r="D96" s="96">
        <f t="shared" si="2"/>
        <v>580</v>
      </c>
      <c r="E96" s="92">
        <f t="shared" si="4"/>
        <v>1.6666666666666666E-2</v>
      </c>
      <c r="F96" s="95">
        <f>(((F95/100)*(EXP((-D96/'Bilance větrané místnosti'!$F$10)*E96)))+(((C96/D96)+('Bilance větrané místnosti'!$F$17/100/10000))*(1-(EXP((-D96/'Bilance větrané místnosti'!$F$10)*E96)))))*100</f>
        <v>0.13170928066860596</v>
      </c>
      <c r="G96" s="96">
        <f t="shared" si="3"/>
        <v>1317.0928066860597</v>
      </c>
      <c r="H96" s="81"/>
    </row>
    <row r="97" spans="1:8" x14ac:dyDescent="0.25">
      <c r="A97" s="81"/>
      <c r="B97" s="91">
        <v>0.39861111111111602</v>
      </c>
      <c r="C97" s="92">
        <f>+'Bilance větrané místnosti'!$F$20</f>
        <v>0.45875321137591962</v>
      </c>
      <c r="D97" s="96">
        <f t="shared" si="2"/>
        <v>580</v>
      </c>
      <c r="E97" s="92">
        <f t="shared" si="4"/>
        <v>1.6666666666666666E-2</v>
      </c>
      <c r="F97" s="95">
        <f>(((F96/100)*(EXP((-D97/'Bilance větrané místnosti'!$F$10)*E97)))+(((C97/D97)+('Bilance větrané místnosti'!$F$17/100/10000))*(1-(EXP((-D97/'Bilance větrané místnosti'!$F$10)*E97)))))*100</f>
        <v>0.13179978225242614</v>
      </c>
      <c r="G97" s="96">
        <f t="shared" si="3"/>
        <v>1317.9978225242614</v>
      </c>
      <c r="H97" s="81"/>
    </row>
    <row r="98" spans="1:8" x14ac:dyDescent="0.25">
      <c r="A98" s="81"/>
      <c r="B98" s="91">
        <v>0.39930555555556102</v>
      </c>
      <c r="C98" s="92">
        <f>+'Bilance větrané místnosti'!$F$20</f>
        <v>0.45875321137591962</v>
      </c>
      <c r="D98" s="96">
        <f t="shared" si="2"/>
        <v>580</v>
      </c>
      <c r="E98" s="92">
        <f t="shared" si="4"/>
        <v>1.6666666666666666E-2</v>
      </c>
      <c r="F98" s="95">
        <f>(((F97/100)*(EXP((-D98/'Bilance větrané místnosti'!$F$10)*E98)))+(((C98/D98)+('Bilance větrané místnosti'!$F$17/100/10000))*(1-(EXP((-D98/'Bilance větrané místnosti'!$F$10)*E98)))))*100</f>
        <v>0.13188685123300095</v>
      </c>
      <c r="G98" s="96">
        <f t="shared" si="3"/>
        <v>1318.8685123300095</v>
      </c>
      <c r="H98" s="81"/>
    </row>
    <row r="99" spans="1:8" x14ac:dyDescent="0.25">
      <c r="A99" s="81"/>
      <c r="B99" s="91">
        <v>0.40000000000000502</v>
      </c>
      <c r="C99" s="92">
        <f>+'Bilance větrané místnosti'!$F$20</f>
        <v>0.45875321137591962</v>
      </c>
      <c r="D99" s="96">
        <f t="shared" si="2"/>
        <v>580</v>
      </c>
      <c r="E99" s="92">
        <f t="shared" si="4"/>
        <v>1.6666666666666666E-2</v>
      </c>
      <c r="F99" s="95">
        <f>(((F98/100)*(EXP((-D99/'Bilance větrané místnosti'!$F$10)*E99)))+(((C99/D99)+('Bilance větrané místnosti'!$F$17/100/10000))*(1-(EXP((-D99/'Bilance větrané místnosti'!$F$10)*E99)))))*100</f>
        <v>0.13197061780435071</v>
      </c>
      <c r="G99" s="96">
        <f t="shared" si="3"/>
        <v>1319.7061780435072</v>
      </c>
      <c r="H99" s="81"/>
    </row>
    <row r="100" spans="1:8" x14ac:dyDescent="0.25">
      <c r="A100" s="81"/>
      <c r="B100" s="91">
        <v>0.40069444444445002</v>
      </c>
      <c r="C100" s="92">
        <f>+'Bilance větrané místnosti'!$F$20</f>
        <v>0.45875321137591962</v>
      </c>
      <c r="D100" s="96">
        <f t="shared" si="2"/>
        <v>580</v>
      </c>
      <c r="E100" s="92">
        <f t="shared" si="4"/>
        <v>1.6666666666666666E-2</v>
      </c>
      <c r="F100" s="95">
        <f>(((F99/100)*(EXP((-D100/'Bilance větrané místnosti'!$F$10)*E100)))+(((C100/D100)+('Bilance větrané místnosti'!$F$17/100/10000))*(1-(EXP((-D100/'Bilance větrané místnosti'!$F$10)*E100)))))*100</f>
        <v>0.13205120722241176</v>
      </c>
      <c r="G100" s="96">
        <f t="shared" si="3"/>
        <v>1320.5120722241177</v>
      </c>
      <c r="H100" s="81"/>
    </row>
    <row r="101" spans="1:8" x14ac:dyDescent="0.25">
      <c r="A101" s="81"/>
      <c r="B101" s="91">
        <v>0.40138888888889401</v>
      </c>
      <c r="C101" s="92">
        <f>+'Bilance větrané místnosti'!$F$20</f>
        <v>0.45875321137591962</v>
      </c>
      <c r="D101" s="96">
        <f t="shared" si="2"/>
        <v>580</v>
      </c>
      <c r="E101" s="92">
        <f t="shared" si="4"/>
        <v>1.6666666666666666E-2</v>
      </c>
      <c r="F101" s="95">
        <f>(((F100/100)*(EXP((-D101/'Bilance větrané místnosti'!$F$10)*E101)))+(((C101/D101)+('Bilance větrané místnosti'!$F$17/100/10000))*(1-(EXP((-D101/'Bilance větrané místnosti'!$F$10)*E101)))))*100</f>
        <v>0.13212873999233141</v>
      </c>
      <c r="G101" s="96">
        <f t="shared" si="3"/>
        <v>1321.2873999233141</v>
      </c>
      <c r="H101" s="81"/>
    </row>
    <row r="102" spans="1:8" x14ac:dyDescent="0.25">
      <c r="A102" s="52"/>
      <c r="B102" s="91">
        <v>0.40208333333333901</v>
      </c>
      <c r="C102" s="92">
        <f>+'Bilance větrané místnosti'!$F$20</f>
        <v>0.45875321137591962</v>
      </c>
      <c r="D102" s="96">
        <f t="shared" si="2"/>
        <v>580</v>
      </c>
      <c r="E102" s="92">
        <f t="shared" si="4"/>
        <v>1.6666666666666666E-2</v>
      </c>
      <c r="F102" s="95">
        <f>(((F101/100)*(EXP((-D102/'Bilance větrané místnosti'!$F$10)*E102)))+(((C102/D102)+('Bilance větrané místnosti'!$F$17/100/10000))*(1-(EXP((-D102/'Bilance větrané místnosti'!$F$10)*E102)))))*100</f>
        <v>0.13220333204865894</v>
      </c>
      <c r="G102" s="96">
        <f t="shared" si="3"/>
        <v>1322.0333204865894</v>
      </c>
      <c r="H102" s="81"/>
    </row>
    <row r="103" spans="1:8" x14ac:dyDescent="0.25">
      <c r="A103" s="81"/>
      <c r="B103" s="91">
        <v>0.40277777777778301</v>
      </c>
      <c r="C103" s="92">
        <f>+'Bilance větrané místnosti'!$F$20</f>
        <v>0.45875321137591962</v>
      </c>
      <c r="D103" s="96">
        <f t="shared" si="2"/>
        <v>580</v>
      </c>
      <c r="E103" s="100">
        <f t="shared" si="4"/>
        <v>1.6666666666666666E-2</v>
      </c>
      <c r="F103" s="95">
        <f>(((F102/100)*(EXP((-D103/'Bilance větrané místnosti'!$F$10)*E103)))+(((C103/D103)+('Bilance větrané místnosti'!$F$17/100/10000))*(1-(EXP((-D103/'Bilance větrané místnosti'!$F$10)*E103)))))*100</f>
        <v>0.13227509492870229</v>
      </c>
      <c r="G103" s="101">
        <f t="shared" si="3"/>
        <v>1322.7509492870229</v>
      </c>
      <c r="H103" s="81"/>
    </row>
    <row r="104" spans="1:8" x14ac:dyDescent="0.25">
      <c r="A104" s="159" t="s">
        <v>17</v>
      </c>
      <c r="B104" s="97">
        <v>0.40347222222222801</v>
      </c>
      <c r="C104" s="98">
        <f>+'Bilance větrané místnosti'!$F$21</f>
        <v>0.44175321137591961</v>
      </c>
      <c r="D104" s="96">
        <f>+'Bilance větrané místnosti'!N23</f>
        <v>580</v>
      </c>
      <c r="E104" s="98">
        <f t="shared" si="4"/>
        <v>1.6666666666666666E-2</v>
      </c>
      <c r="F104" s="95">
        <f>(((F103/100)*(EXP((-D104/'Bilance větrané místnosti'!$F$10)*E104)))+(((C104/D104)+('Bilance větrané místnosti'!$F$17/100/10000))*(1-(EXP((-D104/'Bilance větrané místnosti'!$F$10)*E104)))))*100</f>
        <v>0.13223296574699805</v>
      </c>
      <c r="G104" s="99">
        <f t="shared" si="3"/>
        <v>1322.3296574699805</v>
      </c>
      <c r="H104" s="81"/>
    </row>
    <row r="105" spans="1:8" x14ac:dyDescent="0.25">
      <c r="A105" s="159"/>
      <c r="B105" s="97">
        <v>0.404166666666672</v>
      </c>
      <c r="C105" s="98">
        <f>+'Bilance větrané místnosti'!$F$21</f>
        <v>0.44175321137591961</v>
      </c>
      <c r="D105" s="96">
        <f>+D104</f>
        <v>580</v>
      </c>
      <c r="E105" s="98">
        <f t="shared" si="4"/>
        <v>1.6666666666666666E-2</v>
      </c>
      <c r="F105" s="95">
        <f>(((F104/100)*(EXP((-D105/'Bilance větrané místnosti'!$F$10)*E105)))+(((C105/D105)+('Bilance větrané místnosti'!$F$17/100/10000))*(1-(EXP((-D105/'Bilance větrané místnosti'!$F$10)*E105)))))*100</f>
        <v>0.13219243446844353</v>
      </c>
      <c r="G105" s="99">
        <f t="shared" si="3"/>
        <v>1321.9243446844353</v>
      </c>
      <c r="H105" s="81"/>
    </row>
    <row r="106" spans="1:8" x14ac:dyDescent="0.25">
      <c r="A106" s="159"/>
      <c r="B106" s="97">
        <v>0.404861111111117</v>
      </c>
      <c r="C106" s="98">
        <f>+'Bilance větrané místnosti'!$F$21</f>
        <v>0.44175321137591961</v>
      </c>
      <c r="D106" s="96">
        <f>+D105</f>
        <v>580</v>
      </c>
      <c r="E106" s="98">
        <f t="shared" si="4"/>
        <v>1.6666666666666666E-2</v>
      </c>
      <c r="F106" s="95">
        <f>(((F105/100)*(EXP((-D106/'Bilance větrané místnosti'!$F$10)*E106)))+(((C106/D106)+('Bilance větrané místnosti'!$F$17/100/10000))*(1-(EXP((-D106/'Bilance větrané místnosti'!$F$10)*E106)))))*100</f>
        <v>0.13215344048672331</v>
      </c>
      <c r="G106" s="99">
        <f t="shared" si="3"/>
        <v>1321.5344048672332</v>
      </c>
      <c r="H106" s="81"/>
    </row>
    <row r="107" spans="1:8" x14ac:dyDescent="0.25">
      <c r="A107" s="159"/>
      <c r="B107" s="97">
        <v>0.405555555555561</v>
      </c>
      <c r="C107" s="98">
        <f>+'Bilance větrané místnosti'!$F$21</f>
        <v>0.44175321137591961</v>
      </c>
      <c r="D107" s="96">
        <f>+D106</f>
        <v>580</v>
      </c>
      <c r="E107" s="98">
        <f t="shared" si="4"/>
        <v>1.6666666666666666E-2</v>
      </c>
      <c r="F107" s="95">
        <f>(((F106/100)*(EXP((-D107/'Bilance větrané místnosti'!$F$10)*E107)))+(((C107/D107)+('Bilance větrané místnosti'!$F$17/100/10000))*(1-(EXP((-D107/'Bilance větrané místnosti'!$F$10)*E107)))))*100</f>
        <v>0.1321159254942379</v>
      </c>
      <c r="G107" s="99">
        <f t="shared" si="3"/>
        <v>1321.159254942379</v>
      </c>
      <c r="H107" s="81"/>
    </row>
    <row r="108" spans="1:8" x14ac:dyDescent="0.25">
      <c r="A108" s="159"/>
      <c r="B108" s="97">
        <v>0.406250000000005</v>
      </c>
      <c r="C108" s="98">
        <f>+'Bilance větrané místnosti'!$F$21</f>
        <v>0.44175321137591961</v>
      </c>
      <c r="D108" s="96">
        <f>+D107</f>
        <v>580</v>
      </c>
      <c r="E108" s="98">
        <f t="shared" si="4"/>
        <v>1.6666666666666666E-2</v>
      </c>
      <c r="F108" s="95">
        <f>(((F107/100)*(EXP((-D108/'Bilance větrané místnosti'!$F$10)*E108)))+(((C108/D108)+('Bilance větrané místnosti'!$F$17/100/10000))*(1-(EXP((-D108/'Bilance větrané místnosti'!$F$10)*E108)))))*100</f>
        <v>0.13207983339491655</v>
      </c>
      <c r="G108" s="99">
        <f t="shared" si="3"/>
        <v>1320.7983339491655</v>
      </c>
      <c r="H108" s="81"/>
    </row>
    <row r="109" spans="1:8" x14ac:dyDescent="0.25">
      <c r="A109" s="159"/>
      <c r="B109" s="97">
        <v>0.40694444444444999</v>
      </c>
      <c r="C109" s="98">
        <f>+'Bilance větrané místnosti'!$F$21</f>
        <v>0.44175321137591961</v>
      </c>
      <c r="D109" s="96">
        <f>+'Bilance větrané místnosti'!N24</f>
        <v>580</v>
      </c>
      <c r="E109" s="98">
        <f t="shared" si="4"/>
        <v>1.6666666666666666E-2</v>
      </c>
      <c r="F109" s="95">
        <f>(((F108/100)*(EXP((-D109/'Bilance větrané místnosti'!$F$10)*E109)))+(((C109/D109)+('Bilance větrané místnosti'!$F$17/100/10000))*(1-(EXP((-D109/'Bilance větrané místnosti'!$F$10)*E109)))))*100</f>
        <v>0.13204511022033699</v>
      </c>
      <c r="G109" s="99">
        <f t="shared" si="3"/>
        <v>1320.4511022033698</v>
      </c>
      <c r="H109" s="81"/>
    </row>
    <row r="110" spans="1:8" x14ac:dyDescent="0.25">
      <c r="A110" s="159"/>
      <c r="B110" s="97">
        <v>0.40763888888889499</v>
      </c>
      <c r="C110" s="98">
        <f>+'Bilance větrané místnosti'!$F$21</f>
        <v>0.44175321137591961</v>
      </c>
      <c r="D110" s="96">
        <f>+D109</f>
        <v>580</v>
      </c>
      <c r="E110" s="98">
        <f t="shared" si="4"/>
        <v>1.6666666666666666E-2</v>
      </c>
      <c r="F110" s="95">
        <f>(((F109/100)*(EXP((-D110/'Bilance větrané místnosti'!$F$10)*E110)))+(((C110/D110)+('Bilance větrané místnosti'!$F$17/100/10000))*(1-(EXP((-D110/'Bilance větrané místnosti'!$F$10)*E110)))))*100</f>
        <v>0.13201170404902654</v>
      </c>
      <c r="G110" s="99">
        <f t="shared" si="3"/>
        <v>1320.1170404902655</v>
      </c>
      <c r="H110" s="81"/>
    </row>
    <row r="111" spans="1:8" x14ac:dyDescent="0.25">
      <c r="A111" s="159"/>
      <c r="B111" s="97">
        <v>0.40833333333333899</v>
      </c>
      <c r="C111" s="98">
        <f>+'Bilance větrané místnosti'!$F$21</f>
        <v>0.44175321137591961</v>
      </c>
      <c r="D111" s="96">
        <f>+D110</f>
        <v>580</v>
      </c>
      <c r="E111" s="98">
        <f t="shared" si="4"/>
        <v>1.6666666666666666E-2</v>
      </c>
      <c r="F111" s="95">
        <f>(((F110/100)*(EXP((-D111/'Bilance větrané místnosti'!$F$10)*E111)))+(((C111/D111)+('Bilance větrané místnosti'!$F$17/100/10000))*(1-(EXP((-D111/'Bilance větrané místnosti'!$F$10)*E111)))))*100</f>
        <v>0.13197956492882409</v>
      </c>
      <c r="G111" s="99">
        <f t="shared" si="3"/>
        <v>1319.7956492882408</v>
      </c>
      <c r="H111" s="81"/>
    </row>
    <row r="112" spans="1:8" x14ac:dyDescent="0.25">
      <c r="A112" s="159"/>
      <c r="B112" s="97">
        <v>0.40902777777778399</v>
      </c>
      <c r="C112" s="98">
        <f>+'Bilance větrané místnosti'!$F$21</f>
        <v>0.44175321137591961</v>
      </c>
      <c r="D112" s="96">
        <f>+D111</f>
        <v>580</v>
      </c>
      <c r="E112" s="98">
        <f t="shared" si="4"/>
        <v>1.6666666666666666E-2</v>
      </c>
      <c r="F112" s="95">
        <f>(((F111/100)*(EXP((-D112/'Bilance větrané místnosti'!$F$10)*E112)))+(((C112/D112)+('Bilance větrané místnosti'!$F$17/100/10000))*(1-(EXP((-D112/'Bilance větrané místnosti'!$F$10)*E112)))))*100</f>
        <v>0.13194864480218677</v>
      </c>
      <c r="G112" s="99">
        <f t="shared" si="3"/>
        <v>1319.4864480218675</v>
      </c>
      <c r="H112" s="81"/>
    </row>
    <row r="113" spans="1:8" x14ac:dyDescent="0.25">
      <c r="A113" s="159"/>
      <c r="B113" s="97">
        <v>0.40972222222222798</v>
      </c>
      <c r="C113" s="98">
        <f>+'Bilance větrané místnosti'!$F$21</f>
        <v>0.44175321137591961</v>
      </c>
      <c r="D113" s="96">
        <f>+D112</f>
        <v>580</v>
      </c>
      <c r="E113" s="98">
        <f t="shared" si="4"/>
        <v>1.6666666666666666E-2</v>
      </c>
      <c r="F113" s="95">
        <f>(((F112/100)*(EXP((-D113/'Bilance větrané místnosti'!$F$10)*E113)))+(((C113/D113)+('Bilance větrané místnosti'!$F$17/100/10000))*(1-(EXP((-D113/'Bilance větrané místnosti'!$F$10)*E113)))))*100</f>
        <v>0.13191889743432958</v>
      </c>
      <c r="G113" s="99">
        <f t="shared" si="3"/>
        <v>1319.1889743432957</v>
      </c>
      <c r="H113" s="81"/>
    </row>
    <row r="114" spans="1:8" x14ac:dyDescent="0.25">
      <c r="A114" s="159"/>
      <c r="B114" s="97">
        <v>0.41041666666667298</v>
      </c>
      <c r="C114" s="98">
        <f>+'Bilance větrané místnosti'!$F$21</f>
        <v>0.44175321137591961</v>
      </c>
      <c r="D114" s="96">
        <f>+'Bilance větrané místnosti'!N25</f>
        <v>580</v>
      </c>
      <c r="E114" s="98">
        <f t="shared" si="4"/>
        <v>1.6666666666666666E-2</v>
      </c>
      <c r="F114" s="95">
        <f>(((F113/100)*(EXP((-D114/'Bilance větrané místnosti'!$F$10)*E114)))+(((C114/D114)+('Bilance větrané místnosti'!$F$17/100/10000))*(1-(EXP((-D114/'Bilance větrané místnosti'!$F$10)*E114)))))*100</f>
        <v>0.1318902783440907</v>
      </c>
      <c r="G114" s="99">
        <f t="shared" si="3"/>
        <v>1318.9027834409069</v>
      </c>
      <c r="H114" s="81"/>
    </row>
    <row r="115" spans="1:8" x14ac:dyDescent="0.25">
      <c r="A115" s="159"/>
      <c r="B115" s="97">
        <v>0.41111111111111698</v>
      </c>
      <c r="C115" s="98">
        <f>+'Bilance větrané místnosti'!$F$21</f>
        <v>0.44175321137591961</v>
      </c>
      <c r="D115" s="96">
        <f>+D114</f>
        <v>580</v>
      </c>
      <c r="E115" s="98">
        <f t="shared" si="4"/>
        <v>1.6666666666666666E-2</v>
      </c>
      <c r="F115" s="95">
        <f>(((F114/100)*(EXP((-D115/'Bilance větrané místnosti'!$F$10)*E115)))+(((C115/D115)+('Bilance větrané místnosti'!$F$17/100/10000))*(1-(EXP((-D115/'Bilance větrané místnosti'!$F$10)*E115)))))*100</f>
        <v>0.13186274473741896</v>
      </c>
      <c r="G115" s="99">
        <f t="shared" si="3"/>
        <v>1318.6274473741896</v>
      </c>
      <c r="H115" s="81"/>
    </row>
    <row r="116" spans="1:8" x14ac:dyDescent="0.25">
      <c r="A116" s="159"/>
      <c r="B116" s="97">
        <v>0.41180555555556198</v>
      </c>
      <c r="C116" s="98">
        <f>+'Bilance větrané místnosti'!$F$21</f>
        <v>0.44175321137591961</v>
      </c>
      <c r="D116" s="96">
        <f>+D115</f>
        <v>580</v>
      </c>
      <c r="E116" s="98">
        <f t="shared" si="4"/>
        <v>1.6666666666666666E-2</v>
      </c>
      <c r="F116" s="95">
        <f>(((F115/100)*(EXP((-D116/'Bilance větrané místnosti'!$F$10)*E116)))+(((C116/D116)+('Bilance větrané místnosti'!$F$17/100/10000))*(1-(EXP((-D116/'Bilance větrané místnosti'!$F$10)*E116)))))*100</f>
        <v>0.13183625544338382</v>
      </c>
      <c r="G116" s="99">
        <f t="shared" si="3"/>
        <v>1318.3625544338381</v>
      </c>
      <c r="H116" s="81"/>
    </row>
    <row r="117" spans="1:8" x14ac:dyDescent="0.25">
      <c r="A117" s="159"/>
      <c r="B117" s="97">
        <v>0.41250000000000597</v>
      </c>
      <c r="C117" s="98">
        <f>+'Bilance větrané místnosti'!$F$21</f>
        <v>0.44175321137591961</v>
      </c>
      <c r="D117" s="96">
        <f>+D116</f>
        <v>580</v>
      </c>
      <c r="E117" s="98">
        <f t="shared" si="4"/>
        <v>1.6666666666666666E-2</v>
      </c>
      <c r="F117" s="95">
        <f>(((F116/100)*(EXP((-D117/'Bilance větrané místnosti'!$F$10)*E117)))+(((C117/D117)+('Bilance větrané místnosti'!$F$17/100/10000))*(1-(EXP((-D117/'Bilance větrané místnosti'!$F$10)*E117)))))*100</f>
        <v>0.13181077085261281</v>
      </c>
      <c r="G117" s="99">
        <f t="shared" si="3"/>
        <v>1318.1077085261281</v>
      </c>
      <c r="H117" s="81"/>
    </row>
    <row r="118" spans="1:8" x14ac:dyDescent="0.25">
      <c r="A118" s="159"/>
      <c r="B118" s="97">
        <v>0.41319444444445103</v>
      </c>
      <c r="C118" s="98">
        <f>+'Bilance větrané místnosti'!$F$21</f>
        <v>0.44175321137591961</v>
      </c>
      <c r="D118" s="96">
        <f>+D117</f>
        <v>580</v>
      </c>
      <c r="E118" s="98">
        <f t="shared" si="4"/>
        <v>1.6666666666666666E-2</v>
      </c>
      <c r="F118" s="95">
        <f>(((F117/100)*(EXP((-D118/'Bilance větrané místnosti'!$F$10)*E118)))+(((C118/D118)+('Bilance větrané místnosti'!$F$17/100/10000))*(1-(EXP((-D118/'Bilance větrané místnosti'!$F$10)*E118)))))*100</f>
        <v>0.13178625285806361</v>
      </c>
      <c r="G118" s="99">
        <f t="shared" si="3"/>
        <v>1317.8625285806361</v>
      </c>
      <c r="H118" s="81"/>
    </row>
    <row r="119" spans="1:8" x14ac:dyDescent="0.25">
      <c r="A119" s="159"/>
      <c r="B119" s="97">
        <v>0.41388888888889502</v>
      </c>
      <c r="C119" s="98">
        <f>+'Bilance větrané místnosti'!$F$21</f>
        <v>0.44175321137591961</v>
      </c>
      <c r="D119" s="96">
        <f>+'Bilance větrané místnosti'!N26</f>
        <v>580</v>
      </c>
      <c r="E119" s="98">
        <f t="shared" si="4"/>
        <v>1.6666666666666666E-2</v>
      </c>
      <c r="F119" s="95">
        <f>(((F118/100)*(EXP((-D119/'Bilance větrané místnosti'!$F$10)*E119)))+(((C119/D119)+('Bilance větrané místnosti'!$F$17/100/10000))*(1-(EXP((-D119/'Bilance větrané místnosti'!$F$10)*E119)))))*100</f>
        <v>0.13176266479804269</v>
      </c>
      <c r="G119" s="99">
        <f t="shared" si="3"/>
        <v>1317.6266479804269</v>
      </c>
      <c r="H119" s="81"/>
    </row>
    <row r="120" spans="1:8" x14ac:dyDescent="0.25">
      <c r="A120" s="159"/>
      <c r="B120" s="97">
        <v>0.41458333333334002</v>
      </c>
      <c r="C120" s="98">
        <f>+'Bilance větrané místnosti'!$F$21</f>
        <v>0.44175321137591961</v>
      </c>
      <c r="D120" s="96">
        <f>+D119</f>
        <v>580</v>
      </c>
      <c r="E120" s="98">
        <f t="shared" si="4"/>
        <v>1.6666666666666666E-2</v>
      </c>
      <c r="F120" s="95">
        <f>(((F119/100)*(EXP((-D120/'Bilance větrané místnosti'!$F$10)*E120)))+(((C120/D120)+('Bilance větrané místnosti'!$F$17/100/10000))*(1-(EXP((-D120/'Bilance větrané místnosti'!$F$10)*E120)))))*100</f>
        <v>0.13173997140138521</v>
      </c>
      <c r="G120" s="99">
        <f t="shared" si="3"/>
        <v>1317.3997140138522</v>
      </c>
      <c r="H120" s="81"/>
    </row>
    <row r="121" spans="1:8" x14ac:dyDescent="0.25">
      <c r="A121" s="159"/>
      <c r="B121" s="97">
        <v>0.41527777777778402</v>
      </c>
      <c r="C121" s="98">
        <f>+'Bilance větrané místnosti'!$F$21</f>
        <v>0.44175321137591961</v>
      </c>
      <c r="D121" s="96">
        <f>+D120</f>
        <v>580</v>
      </c>
      <c r="E121" s="98">
        <f t="shared" si="4"/>
        <v>1.6666666666666666E-2</v>
      </c>
      <c r="F121" s="95">
        <f>(((F120/100)*(EXP((-D121/'Bilance větrané místnosti'!$F$10)*E121)))+(((C121/D121)+('Bilance větrané místnosti'!$F$17/100/10000))*(1-(EXP((-D121/'Bilance větrané místnosti'!$F$10)*E121)))))*100</f>
        <v>0.13171813873471416</v>
      </c>
      <c r="G121" s="99">
        <f t="shared" si="3"/>
        <v>1317.1813873471417</v>
      </c>
      <c r="H121" s="81"/>
    </row>
    <row r="122" spans="1:8" x14ac:dyDescent="0.25">
      <c r="A122" s="159"/>
      <c r="B122" s="97">
        <v>0.41597222222222902</v>
      </c>
      <c r="C122" s="98">
        <f>+'Bilance větrané místnosti'!$F$21</f>
        <v>0.44175321137591961</v>
      </c>
      <c r="D122" s="96">
        <f>+D121</f>
        <v>580</v>
      </c>
      <c r="E122" s="98">
        <f t="shared" si="4"/>
        <v>1.6666666666666666E-2</v>
      </c>
      <c r="F122" s="95">
        <f>(((F121/100)*(EXP((-D122/'Bilance větrané místnosti'!$F$10)*E122)))+(((C122/D122)+('Bilance větrané místnosti'!$F$17/100/10000))*(1-(EXP((-D122/'Bilance větrané místnosti'!$F$10)*E122)))))*100</f>
        <v>0.13169713415169987</v>
      </c>
      <c r="G122" s="99">
        <f t="shared" si="3"/>
        <v>1316.9713415169988</v>
      </c>
      <c r="H122" s="81"/>
    </row>
    <row r="123" spans="1:8" x14ac:dyDescent="0.25">
      <c r="A123" s="159"/>
      <c r="B123" s="97">
        <v>0.41666666666667301</v>
      </c>
      <c r="C123" s="98">
        <f>+'Bilance větrané místnosti'!$F$21</f>
        <v>0.44175321137591961</v>
      </c>
      <c r="D123" s="96">
        <f>+D122</f>
        <v>580</v>
      </c>
      <c r="E123" s="98">
        <f t="shared" si="4"/>
        <v>1.6666666666666666E-2</v>
      </c>
      <c r="F123" s="95">
        <f>(((F122/100)*(EXP((-D123/'Bilance větrané místnosti'!$F$10)*E123)))+(((C123/D123)+('Bilance větrané místnosti'!$F$17/100/10000))*(1-(EXP((-D123/'Bilance větrané místnosti'!$F$10)*E123)))))*100</f>
        <v>0.13167692624424393</v>
      </c>
      <c r="G123" s="99">
        <f t="shared" si="3"/>
        <v>1316.7692624424394</v>
      </c>
      <c r="H123" s="81"/>
    </row>
    <row r="124" spans="1:8" x14ac:dyDescent="0.25">
      <c r="A124" s="81"/>
      <c r="B124" s="91">
        <v>0.41736111111111801</v>
      </c>
      <c r="C124" s="92">
        <f>(('Bilance větrané místnosti'!$F$11*'Bilance větrané místnosti'!$F$14)+('Bilance větrané místnosti'!$F$12*'Bilance větrané místnosti'!$F$15))</f>
        <v>0.45875321137591962</v>
      </c>
      <c r="D124" s="96">
        <f t="shared" ref="D124:D155" si="5">+D4</f>
        <v>580</v>
      </c>
      <c r="E124" s="92">
        <f t="shared" si="4"/>
        <v>1.6666666666666666E-2</v>
      </c>
      <c r="F124" s="95">
        <f>(((F123/100)*(EXP((-D124/'Bilance větrané místnosti'!$F$10)*E124)))+(((C124/D124)+('Bilance větrané místnosti'!$F$17/100/10000))*(1-(EXP((-D124/'Bilance větrané místnosti'!$F$10)*E124)))))*100</f>
        <v>0.13176865498782617</v>
      </c>
      <c r="G124" s="96">
        <f t="shared" si="3"/>
        <v>1317.6865498782618</v>
      </c>
      <c r="H124" s="81"/>
    </row>
    <row r="125" spans="1:8" x14ac:dyDescent="0.25">
      <c r="A125" s="81"/>
      <c r="B125" s="91">
        <v>0.41805555555556201</v>
      </c>
      <c r="C125" s="92">
        <f>(('Bilance větrané místnosti'!$F$11*'Bilance větrané místnosti'!$F$14)+('Bilance větrané místnosti'!$F$12*'Bilance větrané místnosti'!$F$15))</f>
        <v>0.45875321137591962</v>
      </c>
      <c r="D125" s="96">
        <f t="shared" si="5"/>
        <v>580</v>
      </c>
      <c r="E125" s="92">
        <f t="shared" si="4"/>
        <v>1.6666666666666666E-2</v>
      </c>
      <c r="F125" s="95">
        <f>(((F124/100)*(EXP((-D125/'Bilance větrané místnosti'!$F$10)*E125)))+(((C125/D125)+('Bilance větrané místnosti'!$F$17/100/10000))*(1-(EXP((-D125/'Bilance větrané místnosti'!$F$10)*E125)))))*100</f>
        <v>0.13185690458364521</v>
      </c>
      <c r="G125" s="96">
        <f t="shared" si="3"/>
        <v>1318.5690458364522</v>
      </c>
      <c r="H125" s="81"/>
    </row>
    <row r="126" spans="1:8" x14ac:dyDescent="0.25">
      <c r="A126" s="81"/>
      <c r="B126" s="91">
        <v>0.41875000000000701</v>
      </c>
      <c r="C126" s="92">
        <f>(('Bilance větrané místnosti'!$F$11*'Bilance větrané místnosti'!$F$14)+('Bilance větrané místnosti'!$F$12*'Bilance větrané místnosti'!$F$15))</f>
        <v>0.45875321137591962</v>
      </c>
      <c r="D126" s="96">
        <f t="shared" si="5"/>
        <v>580</v>
      </c>
      <c r="E126" s="92">
        <f t="shared" si="4"/>
        <v>1.6666666666666666E-2</v>
      </c>
      <c r="F126" s="95">
        <f>(((F125/100)*(EXP((-D126/'Bilance větrané místnosti'!$F$10)*E126)))+(((C126/D126)+('Bilance větrané místnosti'!$F$17/100/10000))*(1-(EXP((-D126/'Bilance větrané místnosti'!$F$10)*E126)))))*100</f>
        <v>0.13194180699109226</v>
      </c>
      <c r="G126" s="96">
        <f t="shared" si="3"/>
        <v>1319.4180699109227</v>
      </c>
      <c r="H126" s="81"/>
    </row>
    <row r="127" spans="1:8" x14ac:dyDescent="0.25">
      <c r="A127" s="81"/>
      <c r="B127" s="91">
        <v>0.419444444444451</v>
      </c>
      <c r="C127" s="92">
        <f>(('Bilance větrané místnosti'!$F$11*'Bilance větrané místnosti'!$F$14)+('Bilance větrané místnosti'!$F$12*'Bilance větrané místnosti'!$F$15))</f>
        <v>0.45875321137591962</v>
      </c>
      <c r="D127" s="96">
        <f t="shared" si="5"/>
        <v>580</v>
      </c>
      <c r="E127" s="92">
        <f t="shared" si="4"/>
        <v>1.6666666666666666E-2</v>
      </c>
      <c r="F127" s="95">
        <f>(((F126/100)*(EXP((-D127/'Bilance větrané místnosti'!$F$10)*E127)))+(((C127/D127)+('Bilance větrané místnosti'!$F$17/100/10000))*(1-(EXP((-D127/'Bilance větrané místnosti'!$F$10)*E127)))))*100</f>
        <v>0.13202348916451645</v>
      </c>
      <c r="G127" s="96">
        <f t="shared" si="3"/>
        <v>1320.2348916451645</v>
      </c>
      <c r="H127" s="81"/>
    </row>
    <row r="128" spans="1:8" x14ac:dyDescent="0.25">
      <c r="A128" s="81"/>
      <c r="B128" s="91">
        <v>0.420138888888896</v>
      </c>
      <c r="C128" s="92">
        <f>(('Bilance větrané místnosti'!$F$11*'Bilance větrané místnosti'!$F$14)+('Bilance větrané místnosti'!$F$12*'Bilance větrané místnosti'!$F$15))</f>
        <v>0.45875321137591962</v>
      </c>
      <c r="D128" s="96">
        <f t="shared" si="5"/>
        <v>580</v>
      </c>
      <c r="E128" s="92">
        <f t="shared" si="4"/>
        <v>1.6666666666666666E-2</v>
      </c>
      <c r="F128" s="95">
        <f>(((F127/100)*(EXP((-D128/'Bilance větrané místnosti'!$F$10)*E128)))+(((C128/D128)+('Bilance větrané místnosti'!$F$17/100/10000))*(1-(EXP((-D128/'Bilance větrané místnosti'!$F$10)*E128)))))*100</f>
        <v>0.13210207324305934</v>
      </c>
      <c r="G128" s="96">
        <f t="shared" si="3"/>
        <v>1321.0207324305934</v>
      </c>
      <c r="H128" s="81"/>
    </row>
    <row r="129" spans="1:8" x14ac:dyDescent="0.25">
      <c r="A129" s="81"/>
      <c r="B129" s="91">
        <v>0.42083333333334</v>
      </c>
      <c r="C129" s="92">
        <f>(('Bilance větrané místnosti'!$F$11*'Bilance větrané místnosti'!$F$14)+('Bilance větrané místnosti'!$F$12*'Bilance větrané místnosti'!$F$15))</f>
        <v>0.45875321137591962</v>
      </c>
      <c r="D129" s="96">
        <f t="shared" si="5"/>
        <v>580</v>
      </c>
      <c r="E129" s="92">
        <f t="shared" si="4"/>
        <v>1.6666666666666666E-2</v>
      </c>
      <c r="F129" s="95">
        <f>(((F128/100)*(EXP((-D129/'Bilance větrané místnosti'!$F$10)*E129)))+(((C129/D129)+('Bilance větrané místnosti'!$F$17/100/10000))*(1-(EXP((-D129/'Bilance větrané místnosti'!$F$10)*E129)))))*100</f>
        <v>0.13217767673328926</v>
      </c>
      <c r="G129" s="96">
        <f t="shared" si="3"/>
        <v>1321.7767673328926</v>
      </c>
      <c r="H129" s="81"/>
    </row>
    <row r="130" spans="1:8" x14ac:dyDescent="0.25">
      <c r="A130" s="81"/>
      <c r="B130" s="91">
        <v>0.421527777777784</v>
      </c>
      <c r="C130" s="92">
        <f>(('Bilance větrané místnosti'!$F$11*'Bilance větrané místnosti'!$F$14)+('Bilance větrané místnosti'!$F$12*'Bilance větrané místnosti'!$F$15))</f>
        <v>0.45875321137591962</v>
      </c>
      <c r="D130" s="96">
        <f t="shared" si="5"/>
        <v>580</v>
      </c>
      <c r="E130" s="92">
        <f t="shared" si="4"/>
        <v>1.6666666666666666E-2</v>
      </c>
      <c r="F130" s="95">
        <f>(((F129/100)*(EXP((-D130/'Bilance větrané místnosti'!$F$10)*E130)))+(((C130/D130)+('Bilance větrané místnosti'!$F$17/100/10000))*(1-(EXP((-D130/'Bilance větrané místnosti'!$F$10)*E130)))))*100</f>
        <v>0.13225041268490859</v>
      </c>
      <c r="G130" s="96">
        <f t="shared" si="3"/>
        <v>1322.5041268490859</v>
      </c>
      <c r="H130" s="81"/>
    </row>
    <row r="131" spans="1:8" x14ac:dyDescent="0.25">
      <c r="A131" s="81"/>
      <c r="B131" s="91">
        <v>0.42222222222222899</v>
      </c>
      <c r="C131" s="92">
        <f>(('Bilance větrané místnosti'!$F$11*'Bilance větrané místnosti'!$F$14)+('Bilance větrané místnosti'!$F$12*'Bilance větrané místnosti'!$F$15))</f>
        <v>0.45875321137591962</v>
      </c>
      <c r="D131" s="96">
        <f t="shared" si="5"/>
        <v>580</v>
      </c>
      <c r="E131" s="92">
        <f t="shared" si="4"/>
        <v>1.6666666666666666E-2</v>
      </c>
      <c r="F131" s="95">
        <f>(((F130/100)*(EXP((-D131/'Bilance větrané místnosti'!$F$10)*E131)))+(((C131/D131)+('Bilance větrané místnosti'!$F$17/100/10000))*(1-(EXP((-D131/'Bilance větrané místnosti'!$F$10)*E131)))))*100</f>
        <v>0.13232038985979669</v>
      </c>
      <c r="G131" s="96">
        <f t="shared" ref="G131:G194" si="6">F131*10000</f>
        <v>1323.2038985979668</v>
      </c>
      <c r="H131" s="81"/>
    </row>
    <row r="132" spans="1:8" x14ac:dyDescent="0.25">
      <c r="A132" s="81"/>
      <c r="B132" s="91">
        <v>0.42291666666667299</v>
      </c>
      <c r="C132" s="92">
        <f>(('Bilance větrané místnosti'!$F$11*'Bilance větrané místnosti'!$F$14)+('Bilance větrané místnosti'!$F$12*'Bilance větrané místnosti'!$F$15))</f>
        <v>0.45875321137591962</v>
      </c>
      <c r="D132" s="96">
        <f t="shared" si="5"/>
        <v>580</v>
      </c>
      <c r="E132" s="92">
        <f t="shared" ref="E132:E195" si="7">1/60</f>
        <v>1.6666666666666666E-2</v>
      </c>
      <c r="F132" s="95">
        <f>(((F131/100)*(EXP((-D132/'Bilance větrané místnosti'!$F$10)*E132)))+(((C132/D132)+('Bilance větrané místnosti'!$F$17/100/10000))*(1-(EXP((-D132/'Bilance větrané místnosti'!$F$10)*E132)))))*100</f>
        <v>0.13238771289464124</v>
      </c>
      <c r="G132" s="96">
        <f t="shared" si="6"/>
        <v>1323.8771289464123</v>
      </c>
      <c r="H132" s="81"/>
    </row>
    <row r="133" spans="1:8" x14ac:dyDescent="0.25">
      <c r="A133" s="81"/>
      <c r="B133" s="91">
        <v>0.42361111111111799</v>
      </c>
      <c r="C133" s="92">
        <f>(('Bilance větrané místnosti'!$F$11*'Bilance větrané místnosti'!$F$14)+('Bilance větrané místnosti'!$F$12*'Bilance větrané místnosti'!$F$15))</f>
        <v>0.45875321137591962</v>
      </c>
      <c r="D133" s="96">
        <f t="shared" si="5"/>
        <v>580</v>
      </c>
      <c r="E133" s="92">
        <f t="shared" si="7"/>
        <v>1.6666666666666666E-2</v>
      </c>
      <c r="F133" s="95">
        <f>(((F132/100)*(EXP((-D133/'Bilance větrané místnosti'!$F$10)*E133)))+(((C133/D133)+('Bilance větrané místnosti'!$F$17/100/10000))*(1-(EXP((-D133/'Bilance větrané místnosti'!$F$10)*E133)))))*100</f>
        <v>0.13245248245740121</v>
      </c>
      <c r="G133" s="96">
        <f t="shared" si="6"/>
        <v>1324.5248245740122</v>
      </c>
      <c r="H133" s="81"/>
    </row>
    <row r="134" spans="1:8" x14ac:dyDescent="0.25">
      <c r="A134" s="81"/>
      <c r="B134" s="91">
        <v>0.42430555555556199</v>
      </c>
      <c r="C134" s="92">
        <f>(('Bilance větrané místnosti'!$F$11*'Bilance větrané místnosti'!$F$14)+('Bilance větrané místnosti'!$F$12*'Bilance větrané místnosti'!$F$15))</f>
        <v>0.45875321137591962</v>
      </c>
      <c r="D134" s="96">
        <f t="shared" si="5"/>
        <v>580</v>
      </c>
      <c r="E134" s="92">
        <f t="shared" si="7"/>
        <v>1.6666666666666666E-2</v>
      </c>
      <c r="F134" s="95">
        <f>(((F133/100)*(EXP((-D134/'Bilance větrané místnosti'!$F$10)*E134)))+(((C134/D134)+('Bilance větrané místnosti'!$F$17/100/10000))*(1-(EXP((-D134/'Bilance větrané místnosti'!$F$10)*E134)))))*100</f>
        <v>0.13251479539783539</v>
      </c>
      <c r="G134" s="96">
        <f t="shared" si="6"/>
        <v>1325.1479539783541</v>
      </c>
      <c r="H134" s="81"/>
    </row>
    <row r="135" spans="1:8" x14ac:dyDescent="0.25">
      <c r="A135" s="81"/>
      <c r="B135" s="91">
        <v>0.42500000000000698</v>
      </c>
      <c r="C135" s="92">
        <f>(('Bilance větrané místnosti'!$F$11*'Bilance větrané místnosti'!$F$14)+('Bilance větrané místnosti'!$F$12*'Bilance větrané místnosti'!$F$15))</f>
        <v>0.45875321137591962</v>
      </c>
      <c r="D135" s="96">
        <f t="shared" si="5"/>
        <v>580</v>
      </c>
      <c r="E135" s="92">
        <f t="shared" si="7"/>
        <v>1.6666666666666666E-2</v>
      </c>
      <c r="F135" s="95">
        <f>(((F134/100)*(EXP((-D135/'Bilance větrané místnosti'!$F$10)*E135)))+(((C135/D135)+('Bilance větrané místnosti'!$F$17/100/10000))*(1-(EXP((-D135/'Bilance větrané místnosti'!$F$10)*E135)))))*100</f>
        <v>0.13257474489232168</v>
      </c>
      <c r="G135" s="96">
        <f t="shared" si="6"/>
        <v>1325.7474489232168</v>
      </c>
      <c r="H135" s="81"/>
    </row>
    <row r="136" spans="1:8" x14ac:dyDescent="0.25">
      <c r="A136" s="81"/>
      <c r="B136" s="91">
        <v>0.42569444444445098</v>
      </c>
      <c r="C136" s="92">
        <f>(('Bilance větrané místnosti'!$F$11*'Bilance větrané místnosti'!$F$14)+('Bilance větrané místnosti'!$F$12*'Bilance větrané místnosti'!$F$15))</f>
        <v>0.45875321137591962</v>
      </c>
      <c r="D136" s="96">
        <f t="shared" si="5"/>
        <v>580</v>
      </c>
      <c r="E136" s="92">
        <f t="shared" si="7"/>
        <v>1.6666666666666666E-2</v>
      </c>
      <c r="F136" s="95">
        <f>(((F135/100)*(EXP((-D136/'Bilance větrané místnosti'!$F$10)*E136)))+(((C136/D136)+('Bilance větrané místnosti'!$F$17/100/10000))*(1-(EXP((-D136/'Bilance větrané místnosti'!$F$10)*E136)))))*100</f>
        <v>0.13263242058318325</v>
      </c>
      <c r="G136" s="96">
        <f t="shared" si="6"/>
        <v>1326.3242058318326</v>
      </c>
      <c r="H136" s="81"/>
    </row>
    <row r="137" spans="1:8" x14ac:dyDescent="0.25">
      <c r="A137" s="81"/>
      <c r="B137" s="91">
        <v>0.42638888888889598</v>
      </c>
      <c r="C137" s="92">
        <f>(('Bilance větrané místnosti'!$F$11*'Bilance větrané místnosti'!$F$14)+('Bilance větrané místnosti'!$F$12*'Bilance větrané místnosti'!$F$15))</f>
        <v>0.45875321137591962</v>
      </c>
      <c r="D137" s="96">
        <f t="shared" si="5"/>
        <v>580</v>
      </c>
      <c r="E137" s="92">
        <f t="shared" si="7"/>
        <v>1.6666666666666666E-2</v>
      </c>
      <c r="F137" s="95">
        <f>(((F136/100)*(EXP((-D137/'Bilance větrané místnosti'!$F$10)*E137)))+(((C137/D137)+('Bilance větrané místnosti'!$F$17/100/10000))*(1-(EXP((-D137/'Bilance větrané místnosti'!$F$10)*E137)))))*100</f>
        <v>0.13268790871273073</v>
      </c>
      <c r="G137" s="96">
        <f t="shared" si="6"/>
        <v>1326.8790871273072</v>
      </c>
      <c r="H137" s="81"/>
    </row>
    <row r="138" spans="1:8" x14ac:dyDescent="0.25">
      <c r="A138" s="81"/>
      <c r="B138" s="91">
        <v>0.42708333333334098</v>
      </c>
      <c r="C138" s="92">
        <f>(('Bilance větrané místnosti'!$F$11*'Bilance větrané místnosti'!$F$14)+('Bilance větrané místnosti'!$F$12*'Bilance větrané místnosti'!$F$15))</f>
        <v>0.45875321137591962</v>
      </c>
      <c r="D138" s="96">
        <f t="shared" si="5"/>
        <v>580</v>
      </c>
      <c r="E138" s="92">
        <f t="shared" si="7"/>
        <v>1.6666666666666666E-2</v>
      </c>
      <c r="F138" s="95">
        <f>(((F137/100)*(EXP((-D138/'Bilance větrané místnosti'!$F$10)*E138)))+(((C138/D138)+('Bilance větrané místnosti'!$F$17/100/10000))*(1-(EXP((-D138/'Bilance větrané místnosti'!$F$10)*E138)))))*100</f>
        <v>0.13274129225221995</v>
      </c>
      <c r="G138" s="96">
        <f t="shared" si="6"/>
        <v>1327.4129225221996</v>
      </c>
      <c r="H138" s="81"/>
    </row>
    <row r="139" spans="1:8" x14ac:dyDescent="0.25">
      <c r="A139" s="81"/>
      <c r="B139" s="91">
        <v>0.42777777777778497</v>
      </c>
      <c r="C139" s="92">
        <f>(('Bilance větrané místnosti'!$F$11*'Bilance větrané místnosti'!$F$14)+('Bilance větrané místnosti'!$F$12*'Bilance větrané místnosti'!$F$15))</f>
        <v>0.45875321137591962</v>
      </c>
      <c r="D139" s="96">
        <f t="shared" si="5"/>
        <v>580</v>
      </c>
      <c r="E139" s="92">
        <f t="shared" si="7"/>
        <v>1.6666666666666666E-2</v>
      </c>
      <c r="F139" s="95">
        <f>(((F138/100)*(EXP((-D139/'Bilance větrané místnosti'!$F$10)*E139)))+(((C139/D139)+('Bilance větrané místnosti'!$F$17/100/10000))*(1-(EXP((-D139/'Bilance větrané místnosti'!$F$10)*E139)))))*100</f>
        <v>0.13279265102591875</v>
      </c>
      <c r="G139" s="96">
        <f t="shared" si="6"/>
        <v>1327.9265102591876</v>
      </c>
      <c r="H139" s="81"/>
    </row>
    <row r="140" spans="1:8" x14ac:dyDescent="0.25">
      <c r="A140" s="81"/>
      <c r="B140" s="91">
        <v>0.42847222222223003</v>
      </c>
      <c r="C140" s="92">
        <f>(('Bilance větrané místnosti'!$F$11*'Bilance větrané místnosti'!$F$14)+('Bilance větrané místnosti'!$F$12*'Bilance větrané místnosti'!$F$15))</f>
        <v>0.45875321137591962</v>
      </c>
      <c r="D140" s="96">
        <f t="shared" si="5"/>
        <v>580</v>
      </c>
      <c r="E140" s="92">
        <f t="shared" si="7"/>
        <v>1.6666666666666666E-2</v>
      </c>
      <c r="F140" s="95">
        <f>(((F139/100)*(EXP((-D140/'Bilance větrané místnosti'!$F$10)*E140)))+(((C140/D140)+('Bilance větrané místnosti'!$F$17/100/10000))*(1-(EXP((-D140/'Bilance větrané místnosti'!$F$10)*E140)))))*100</f>
        <v>0.13284206183046787</v>
      </c>
      <c r="G140" s="96">
        <f t="shared" si="6"/>
        <v>1328.4206183046788</v>
      </c>
      <c r="H140" s="81"/>
    </row>
    <row r="141" spans="1:8" x14ac:dyDescent="0.25">
      <c r="A141" s="81"/>
      <c r="B141" s="91">
        <v>0.42916666666667402</v>
      </c>
      <c r="C141" s="92">
        <f>(('Bilance větrané místnosti'!$F$11*'Bilance větrané místnosti'!$F$14)+('Bilance větrané místnosti'!$F$12*'Bilance větrané místnosti'!$F$15))</f>
        <v>0.45875321137591962</v>
      </c>
      <c r="D141" s="96">
        <f t="shared" si="5"/>
        <v>580</v>
      </c>
      <c r="E141" s="92">
        <f t="shared" si="7"/>
        <v>1.6666666666666666E-2</v>
      </c>
      <c r="F141" s="95">
        <f>(((F140/100)*(EXP((-D141/'Bilance větrané místnosti'!$F$10)*E141)))+(((C141/D141)+('Bilance větrané místnosti'!$F$17/100/10000))*(1-(EXP((-D141/'Bilance větrané místnosti'!$F$10)*E141)))))*100</f>
        <v>0.13288959854971497</v>
      </c>
      <c r="G141" s="96">
        <f t="shared" si="6"/>
        <v>1328.8959854971497</v>
      </c>
      <c r="H141" s="81"/>
    </row>
    <row r="142" spans="1:8" x14ac:dyDescent="0.25">
      <c r="A142" s="81"/>
      <c r="B142" s="91">
        <v>0.42986111111111902</v>
      </c>
      <c r="C142" s="92">
        <f>(('Bilance větrané místnosti'!$F$11*'Bilance větrané místnosti'!$F$14)+('Bilance větrané místnosti'!$F$12*'Bilance větrané místnosti'!$F$15))</f>
        <v>0.45875321137591962</v>
      </c>
      <c r="D142" s="96">
        <f t="shared" si="5"/>
        <v>580</v>
      </c>
      <c r="E142" s="92">
        <f t="shared" si="7"/>
        <v>1.6666666666666666E-2</v>
      </c>
      <c r="F142" s="95">
        <f>(((F141/100)*(EXP((-D142/'Bilance větrané místnosti'!$F$10)*E142)))+(((C142/D142)+('Bilance větrané místnosti'!$F$17/100/10000))*(1-(EXP((-D142/'Bilance větrané místnosti'!$F$10)*E142)))))*100</f>
        <v>0.13293533226519269</v>
      </c>
      <c r="G142" s="96">
        <f t="shared" si="6"/>
        <v>1329.3533226519269</v>
      </c>
      <c r="H142" s="81"/>
    </row>
    <row r="143" spans="1:8" x14ac:dyDescent="0.25">
      <c r="A143" s="81"/>
      <c r="B143" s="91">
        <v>0.43055555555556302</v>
      </c>
      <c r="C143" s="92">
        <f>(('Bilance větrané místnosti'!$F$11*'Bilance větrané místnosti'!$F$14)+('Bilance větrané místnosti'!$F$12*'Bilance větrané místnosti'!$F$15))</f>
        <v>0.45875321137591962</v>
      </c>
      <c r="D143" s="96">
        <f t="shared" si="5"/>
        <v>580</v>
      </c>
      <c r="E143" s="92">
        <f t="shared" si="7"/>
        <v>1.6666666666666666E-2</v>
      </c>
      <c r="F143" s="95">
        <f>(((F142/100)*(EXP((-D143/'Bilance větrané místnosti'!$F$10)*E143)))+(((C143/D143)+('Bilance větrané místnosti'!$F$17/100/10000))*(1-(EXP((-D143/'Bilance větrané místnosti'!$F$10)*E143)))))*100</f>
        <v>0.13297933136240692</v>
      </c>
      <c r="G143" s="96">
        <f t="shared" si="6"/>
        <v>1329.7933136240692</v>
      </c>
      <c r="H143" s="81"/>
    </row>
    <row r="144" spans="1:8" x14ac:dyDescent="0.25">
      <c r="A144" s="81"/>
      <c r="B144" s="91">
        <v>0.43125000000000702</v>
      </c>
      <c r="C144" s="92">
        <f>(('Bilance větrané místnosti'!$F$11*'Bilance větrané místnosti'!$F$14)+('Bilance větrané místnosti'!$F$12*'Bilance větrané místnosti'!$F$15))</f>
        <v>0.45875321137591962</v>
      </c>
      <c r="D144" s="96">
        <f t="shared" si="5"/>
        <v>580</v>
      </c>
      <c r="E144" s="92">
        <f t="shared" si="7"/>
        <v>1.6666666666666666E-2</v>
      </c>
      <c r="F144" s="95">
        <f>(((F143/100)*(EXP((-D144/'Bilance větrané místnosti'!$F$10)*E144)))+(((C144/D144)+('Bilance větrané místnosti'!$F$17/100/10000))*(1-(EXP((-D144/'Bilance větrané místnosti'!$F$10)*E144)))))*100</f>
        <v>0.13302166163309329</v>
      </c>
      <c r="G144" s="96">
        <f t="shared" si="6"/>
        <v>1330.2166163309328</v>
      </c>
      <c r="H144" s="81"/>
    </row>
    <row r="145" spans="1:8" x14ac:dyDescent="0.25">
      <c r="A145" s="81"/>
      <c r="B145" s="91">
        <v>0.43194444444445201</v>
      </c>
      <c r="C145" s="92">
        <f>(('Bilance větrané místnosti'!$F$11*'Bilance větrané místnosti'!$F$14)+('Bilance větrané místnosti'!$F$12*'Bilance větrané místnosti'!$F$15))</f>
        <v>0.45875321137591962</v>
      </c>
      <c r="D145" s="96">
        <f t="shared" si="5"/>
        <v>580</v>
      </c>
      <c r="E145" s="92">
        <f t="shared" si="7"/>
        <v>1.6666666666666666E-2</v>
      </c>
      <c r="F145" s="95">
        <f>(((F144/100)*(EXP((-D145/'Bilance větrané místnosti'!$F$10)*E145)))+(((C145/D145)+('Bilance větrané místnosti'!$F$17/100/10000))*(1-(EXP((-D145/'Bilance větrané místnosti'!$F$10)*E145)))))*100</f>
        <v>0.13306238637359552</v>
      </c>
      <c r="G145" s="96">
        <f t="shared" si="6"/>
        <v>1330.6238637359552</v>
      </c>
      <c r="H145" s="81"/>
    </row>
    <row r="146" spans="1:8" x14ac:dyDescent="0.25">
      <c r="A146" s="81"/>
      <c r="B146" s="91">
        <v>0.43263888888889601</v>
      </c>
      <c r="C146" s="92">
        <f>(('Bilance větrané místnosti'!$F$11*'Bilance větrané místnosti'!$F$14)+('Bilance větrané místnosti'!$F$12*'Bilance větrané místnosti'!$F$15))</f>
        <v>0.45875321137591962</v>
      </c>
      <c r="D146" s="96">
        <f t="shared" si="5"/>
        <v>580</v>
      </c>
      <c r="E146" s="92">
        <f t="shared" si="7"/>
        <v>1.6666666666666666E-2</v>
      </c>
      <c r="F146" s="95">
        <f>(((F145/100)*(EXP((-D146/'Bilance větrané místnosti'!$F$10)*E146)))+(((C146/D146)+('Bilance větrané místnosti'!$F$17/100/10000))*(1-(EXP((-D146/'Bilance větrané místnosti'!$F$10)*E146)))))*100</f>
        <v>0.13310156647951221</v>
      </c>
      <c r="G146" s="96">
        <f t="shared" si="6"/>
        <v>1331.0156647951221</v>
      </c>
      <c r="H146" s="81"/>
    </row>
    <row r="147" spans="1:8" x14ac:dyDescent="0.25">
      <c r="A147" s="81"/>
      <c r="B147" s="91">
        <v>0.43333333333334101</v>
      </c>
      <c r="C147" s="92">
        <f>(('Bilance větrané místnosti'!$F$11*'Bilance větrané místnosti'!$F$14)+('Bilance větrané místnosti'!$F$12*'Bilance větrané místnosti'!$F$15))</f>
        <v>0.45875321137591962</v>
      </c>
      <c r="D147" s="96">
        <f t="shared" si="5"/>
        <v>580</v>
      </c>
      <c r="E147" s="92">
        <f t="shared" si="7"/>
        <v>1.6666666666666666E-2</v>
      </c>
      <c r="F147" s="95">
        <f>(((F146/100)*(EXP((-D147/'Bilance větrané místnosti'!$F$10)*E147)))+(((C147/D147)+('Bilance větrané místnosti'!$F$17/100/10000))*(1-(EXP((-D147/'Bilance větrané místnosti'!$F$10)*E147)))))*100</f>
        <v>0.1331392605367539</v>
      </c>
      <c r="G147" s="96">
        <f t="shared" si="6"/>
        <v>1331.3926053675391</v>
      </c>
      <c r="H147" s="81"/>
    </row>
    <row r="148" spans="1:8" x14ac:dyDescent="0.25">
      <c r="A148" s="81"/>
      <c r="B148" s="91">
        <v>0.43402777777778501</v>
      </c>
      <c r="C148" s="92">
        <f>(('Bilance větrané místnosti'!$F$11*'Bilance větrané místnosti'!$F$14)+('Bilance větrané místnosti'!$F$12*'Bilance větrané místnosti'!$F$15))</f>
        <v>0.45875321137591962</v>
      </c>
      <c r="D148" s="96">
        <f t="shared" si="5"/>
        <v>580</v>
      </c>
      <c r="E148" s="92">
        <f t="shared" si="7"/>
        <v>1.6666666666666666E-2</v>
      </c>
      <c r="F148" s="95">
        <f>(((F147/100)*(EXP((-D148/'Bilance větrané místnosti'!$F$10)*E148)))+(((C148/D148)+('Bilance větrané místnosti'!$F$17/100/10000))*(1-(EXP((-D148/'Bilance větrané místnosti'!$F$10)*E148)))))*100</f>
        <v>0.13317552490914636</v>
      </c>
      <c r="G148" s="96">
        <f t="shared" si="6"/>
        <v>1331.7552490914636</v>
      </c>
      <c r="H148" s="81"/>
    </row>
    <row r="149" spans="1:8" x14ac:dyDescent="0.25">
      <c r="A149" s="81"/>
      <c r="B149" s="91">
        <v>0.43472222222223</v>
      </c>
      <c r="C149" s="92">
        <f>(('Bilance větrané místnosti'!$F$11*'Bilance větrané místnosti'!$F$14)+('Bilance větrané místnosti'!$F$12*'Bilance větrané místnosti'!$F$15))</f>
        <v>0.45875321137591962</v>
      </c>
      <c r="D149" s="96">
        <f t="shared" si="5"/>
        <v>580</v>
      </c>
      <c r="E149" s="92">
        <f t="shared" si="7"/>
        <v>1.6666666666666666E-2</v>
      </c>
      <c r="F149" s="95">
        <f>(((F148/100)*(EXP((-D149/'Bilance větrané místnosti'!$F$10)*E149)))+(((C149/D149)+('Bilance větrané místnosti'!$F$17/100/10000))*(1-(EXP((-D149/'Bilance větrané místnosti'!$F$10)*E149)))))*100</f>
        <v>0.13321041382271134</v>
      </c>
      <c r="G149" s="96">
        <f t="shared" si="6"/>
        <v>1332.1041382271135</v>
      </c>
      <c r="H149" s="81"/>
    </row>
    <row r="150" spans="1:8" x14ac:dyDescent="0.25">
      <c r="A150" s="81"/>
      <c r="B150" s="91">
        <v>0.435416666666674</v>
      </c>
      <c r="C150" s="92">
        <f>(('Bilance větrané místnosti'!$F$11*'Bilance větrané místnosti'!$F$14)+('Bilance větrané místnosti'!$F$12*'Bilance větrané místnosti'!$F$15))</f>
        <v>0.45875321137591962</v>
      </c>
      <c r="D150" s="96">
        <f t="shared" si="5"/>
        <v>580</v>
      </c>
      <c r="E150" s="92">
        <f t="shared" si="7"/>
        <v>1.6666666666666666E-2</v>
      </c>
      <c r="F150" s="95">
        <f>(((F149/100)*(EXP((-D150/'Bilance větrané místnosti'!$F$10)*E150)))+(((C150/D150)+('Bilance větrané místnosti'!$F$17/100/10000))*(1-(EXP((-D150/'Bilance větrané místnosti'!$F$10)*E150)))))*100</f>
        <v>0.13324397944675062</v>
      </c>
      <c r="G150" s="96">
        <f t="shared" si="6"/>
        <v>1332.4397944675063</v>
      </c>
      <c r="H150" s="81"/>
    </row>
    <row r="151" spans="1:8" x14ac:dyDescent="0.25">
      <c r="A151" s="81"/>
      <c r="B151" s="91">
        <v>0.436111111111119</v>
      </c>
      <c r="C151" s="92">
        <f>(('Bilance větrané místnosti'!$F$11*'Bilance větrané místnosti'!$F$14)+('Bilance větrané místnosti'!$F$12*'Bilance větrané místnosti'!$F$15))</f>
        <v>0.45875321137591962</v>
      </c>
      <c r="D151" s="96">
        <f t="shared" si="5"/>
        <v>580</v>
      </c>
      <c r="E151" s="92">
        <f t="shared" si="7"/>
        <v>1.6666666666666666E-2</v>
      </c>
      <c r="F151" s="95">
        <f>(((F150/100)*(EXP((-D151/'Bilance větrané místnosti'!$F$10)*E151)))+(((C151/D151)+('Bilance větrané místnosti'!$F$17/100/10000))*(1-(EXP((-D151/'Bilance větrané místnosti'!$F$10)*E151)))))*100</f>
        <v>0.13327627197185454</v>
      </c>
      <c r="G151" s="96">
        <f t="shared" si="6"/>
        <v>1332.7627197185454</v>
      </c>
      <c r="H151" s="81"/>
    </row>
    <row r="152" spans="1:8" x14ac:dyDescent="0.25">
      <c r="A152" s="81"/>
      <c r="B152" s="91">
        <v>0.436805555555563</v>
      </c>
      <c r="C152" s="92">
        <f>(('Bilance větrané místnosti'!$F$11*'Bilance větrané místnosti'!$F$14)+('Bilance větrané místnosti'!$F$12*'Bilance větrané místnosti'!$F$15))</f>
        <v>0.45875321137591962</v>
      </c>
      <c r="D152" s="96">
        <f t="shared" si="5"/>
        <v>580</v>
      </c>
      <c r="E152" s="92">
        <f t="shared" si="7"/>
        <v>1.6666666666666666E-2</v>
      </c>
      <c r="F152" s="95">
        <f>(((F151/100)*(EXP((-D152/'Bilance větrané místnosti'!$F$10)*E152)))+(((C152/D152)+('Bilance větrané místnosti'!$F$17/100/10000))*(1-(EXP((-D152/'Bilance větrané místnosti'!$F$10)*E152)))))*100</f>
        <v>0.13330733968495195</v>
      </c>
      <c r="G152" s="96">
        <f t="shared" si="6"/>
        <v>1333.0733968495194</v>
      </c>
      <c r="H152" s="81"/>
    </row>
    <row r="153" spans="1:8" x14ac:dyDescent="0.25">
      <c r="A153" s="81"/>
      <c r="B153" s="91">
        <v>0.43750000000000799</v>
      </c>
      <c r="C153" s="92">
        <f>(('Bilance větrané místnosti'!$F$11*'Bilance větrané místnosti'!$F$14)+('Bilance větrané místnosti'!$F$12*'Bilance větrané místnosti'!$F$15))</f>
        <v>0.45875321137591962</v>
      </c>
      <c r="D153" s="96">
        <f t="shared" si="5"/>
        <v>580</v>
      </c>
      <c r="E153" s="92">
        <f t="shared" si="7"/>
        <v>1.6666666666666666E-2</v>
      </c>
      <c r="F153" s="95">
        <f>(((F152/100)*(EXP((-D153/'Bilance větrané místnosti'!$F$10)*E153)))+(((C153/D153)+('Bilance větrané místnosti'!$F$17/100/10000))*(1-(EXP((-D153/'Bilance větrané místnosti'!$F$10)*E153)))))*100</f>
        <v>0.13333722904151343</v>
      </c>
      <c r="G153" s="96">
        <f t="shared" si="6"/>
        <v>1333.3722904151343</v>
      </c>
      <c r="H153" s="81"/>
    </row>
    <row r="154" spans="1:8" x14ac:dyDescent="0.25">
      <c r="A154" s="81"/>
      <c r="B154" s="91">
        <v>0.43819444444445199</v>
      </c>
      <c r="C154" s="92">
        <f>(('Bilance větrané místnosti'!$F$11*'Bilance větrané místnosti'!$F$14)+('Bilance větrané místnosti'!$F$12*'Bilance větrané místnosti'!$F$15))</f>
        <v>0.45875321137591962</v>
      </c>
      <c r="D154" s="96">
        <f t="shared" si="5"/>
        <v>580</v>
      </c>
      <c r="E154" s="92">
        <f t="shared" si="7"/>
        <v>1.6666666666666666E-2</v>
      </c>
      <c r="F154" s="95">
        <f>(((F153/100)*(EXP((-D154/'Bilance větrané místnosti'!$F$10)*E154)))+(((C154/D154)+('Bilance větrané místnosti'!$F$17/100/10000))*(1-(EXP((-D154/'Bilance větrané místnosti'!$F$10)*E154)))))*100</f>
        <v>0.13336598473501618</v>
      </c>
      <c r="G154" s="96">
        <f t="shared" si="6"/>
        <v>1333.6598473501617</v>
      </c>
      <c r="H154" s="81"/>
    </row>
    <row r="155" spans="1:8" x14ac:dyDescent="0.25">
      <c r="A155" s="81"/>
      <c r="B155" s="91">
        <v>0.43888888888889699</v>
      </c>
      <c r="C155" s="92">
        <f>(('Bilance větrané místnosti'!$F$11*'Bilance větrané místnosti'!$F$14)+('Bilance větrané místnosti'!$F$12*'Bilance větrané místnosti'!$F$15))</f>
        <v>0.45875321137591962</v>
      </c>
      <c r="D155" s="96">
        <f t="shared" si="5"/>
        <v>580</v>
      </c>
      <c r="E155" s="92">
        <f t="shared" si="7"/>
        <v>1.6666666666666666E-2</v>
      </c>
      <c r="F155" s="95">
        <f>(((F154/100)*(EXP((-D155/'Bilance větrané místnosti'!$F$10)*E155)))+(((C155/D155)+('Bilance větrané místnosti'!$F$17/100/10000))*(1-(EXP((-D155/'Bilance větrané místnosti'!$F$10)*E155)))))*100</f>
        <v>0.13339364976377394</v>
      </c>
      <c r="G155" s="96">
        <f t="shared" si="6"/>
        <v>1333.9364976377394</v>
      </c>
      <c r="H155" s="81"/>
    </row>
    <row r="156" spans="1:8" x14ac:dyDescent="0.25">
      <c r="A156" s="81"/>
      <c r="B156" s="91">
        <v>0.43958333333334099</v>
      </c>
      <c r="C156" s="92">
        <f>(('Bilance větrané místnosti'!$F$11*'Bilance větrané místnosti'!$F$14)+('Bilance větrané místnosti'!$F$12*'Bilance větrané místnosti'!$F$15))</f>
        <v>0.45875321137591962</v>
      </c>
      <c r="D156" s="96">
        <f t="shared" ref="D156:D178" si="8">+D36</f>
        <v>580</v>
      </c>
      <c r="E156" s="92">
        <f t="shared" si="7"/>
        <v>1.6666666666666666E-2</v>
      </c>
      <c r="F156" s="95">
        <f>(((F155/100)*(EXP((-D156/'Bilance větrané místnosti'!$F$10)*E156)))+(((C156/D156)+('Bilance větrané místnosti'!$F$17/100/10000))*(1-(EXP((-D156/'Bilance větrané místnosti'!$F$10)*E156)))))*100</f>
        <v>0.13342026549523225</v>
      </c>
      <c r="G156" s="96">
        <f t="shared" si="6"/>
        <v>1334.2026549523225</v>
      </c>
      <c r="H156" s="81"/>
    </row>
    <row r="157" spans="1:8" x14ac:dyDescent="0.25">
      <c r="A157" s="81"/>
      <c r="B157" s="91">
        <v>0.44027777777778598</v>
      </c>
      <c r="C157" s="92">
        <f>(('Bilance větrané místnosti'!$F$11*'Bilance větrané místnosti'!$F$14)+('Bilance větrané místnosti'!$F$12*'Bilance větrané místnosti'!$F$15))</f>
        <v>0.45875321137591962</v>
      </c>
      <c r="D157" s="96">
        <f t="shared" si="8"/>
        <v>580</v>
      </c>
      <c r="E157" s="92">
        <f t="shared" si="7"/>
        <v>1.6666666666666666E-2</v>
      </c>
      <c r="F157" s="95">
        <f>(((F156/100)*(EXP((-D157/'Bilance větrané místnosti'!$F$10)*E157)))+(((C157/D157)+('Bilance větrané místnosti'!$F$17/100/10000))*(1-(EXP((-D157/'Bilance větrané místnosti'!$F$10)*E157)))))*100</f>
        <v>0.13344587172782518</v>
      </c>
      <c r="G157" s="96">
        <f t="shared" si="6"/>
        <v>1334.4587172782519</v>
      </c>
      <c r="H157" s="81"/>
    </row>
    <row r="158" spans="1:8" x14ac:dyDescent="0.25">
      <c r="A158" s="81"/>
      <c r="B158" s="91">
        <v>0.44097222222222998</v>
      </c>
      <c r="C158" s="92">
        <f>(('Bilance větrané místnosti'!$F$11*'Bilance větrané místnosti'!$F$14)+('Bilance větrané místnosti'!$F$12*'Bilance větrané místnosti'!$F$15))</f>
        <v>0.45875321137591962</v>
      </c>
      <c r="D158" s="96">
        <f t="shared" si="8"/>
        <v>580</v>
      </c>
      <c r="E158" s="92">
        <f t="shared" si="7"/>
        <v>1.6666666666666666E-2</v>
      </c>
      <c r="F158" s="95">
        <f>(((F157/100)*(EXP((-D158/'Bilance větrané místnosti'!$F$10)*E158)))+(((C158/D158)+('Bilance větrané místnosti'!$F$17/100/10000))*(1-(EXP((-D158/'Bilance větrané místnosti'!$F$10)*E158)))))*100</f>
        <v>0.13347050675048577</v>
      </c>
      <c r="G158" s="96">
        <f t="shared" si="6"/>
        <v>1334.7050675048577</v>
      </c>
      <c r="H158" s="81"/>
    </row>
    <row r="159" spans="1:8" x14ac:dyDescent="0.25">
      <c r="A159" s="81"/>
      <c r="B159" s="91">
        <v>0.44166666666667498</v>
      </c>
      <c r="C159" s="92">
        <f>(('Bilance větrané místnosti'!$F$11*'Bilance větrané místnosti'!$F$14)+('Bilance větrané místnosti'!$F$12*'Bilance větrané místnosti'!$F$15))</f>
        <v>0.45875321137591962</v>
      </c>
      <c r="D159" s="96">
        <f t="shared" si="8"/>
        <v>580</v>
      </c>
      <c r="E159" s="92">
        <f t="shared" si="7"/>
        <v>1.6666666666666666E-2</v>
      </c>
      <c r="F159" s="95">
        <f>(((F158/100)*(EXP((-D159/'Bilance větrané místnosti'!$F$10)*E159)))+(((C159/D159)+('Bilance větrané místnosti'!$F$17/100/10000))*(1-(EXP((-D159/'Bilance větrané místnosti'!$F$10)*E159)))))*100</f>
        <v>0.13349420739989934</v>
      </c>
      <c r="G159" s="96">
        <f t="shared" si="6"/>
        <v>1334.9420739989935</v>
      </c>
      <c r="H159" s="81"/>
    </row>
    <row r="160" spans="1:8" x14ac:dyDescent="0.25">
      <c r="A160" s="81"/>
      <c r="B160" s="91">
        <v>0.44236111111111898</v>
      </c>
      <c r="C160" s="92">
        <f>(('Bilance větrané místnosti'!$F$11*'Bilance větrané místnosti'!$F$14)+('Bilance větrané místnosti'!$F$12*'Bilance větrané místnosti'!$F$15))</f>
        <v>0.45875321137591962</v>
      </c>
      <c r="D160" s="96">
        <f t="shared" si="8"/>
        <v>580</v>
      </c>
      <c r="E160" s="92">
        <f t="shared" si="7"/>
        <v>1.6666666666666666E-2</v>
      </c>
      <c r="F160" s="95">
        <f>(((F159/100)*(EXP((-D160/'Bilance větrané místnosti'!$F$10)*E160)))+(((C160/D160)+('Bilance větrané místnosti'!$F$17/100/10000))*(1-(EXP((-D160/'Bilance větrané místnosti'!$F$10)*E160)))))*100</f>
        <v>0.13351700911558534</v>
      </c>
      <c r="G160" s="96">
        <f t="shared" si="6"/>
        <v>1335.1700911558535</v>
      </c>
      <c r="H160" s="81"/>
    </row>
    <row r="161" spans="1:8" x14ac:dyDescent="0.25">
      <c r="A161" s="81"/>
      <c r="B161" s="91">
        <v>0.44305555555556397</v>
      </c>
      <c r="C161" s="92">
        <f>(('Bilance větrané místnosti'!$F$11*'Bilance větrané místnosti'!$F$14)+('Bilance větrané místnosti'!$F$12*'Bilance větrané místnosti'!$F$15))</f>
        <v>0.45875321137591962</v>
      </c>
      <c r="D161" s="96">
        <f t="shared" si="8"/>
        <v>580</v>
      </c>
      <c r="E161" s="92">
        <f t="shared" si="7"/>
        <v>1.6666666666666666E-2</v>
      </c>
      <c r="F161" s="95">
        <f>(((F160/100)*(EXP((-D161/'Bilance větrané místnosti'!$F$10)*E161)))+(((C161/D161)+('Bilance větrané místnosti'!$F$17/100/10000))*(1-(EXP((-D161/'Bilance větrané místnosti'!$F$10)*E161)))))*100</f>
        <v>0.13353894599288996</v>
      </c>
      <c r="G161" s="96">
        <f t="shared" si="6"/>
        <v>1335.3894599288997</v>
      </c>
      <c r="H161" s="81"/>
    </row>
    <row r="162" spans="1:8" x14ac:dyDescent="0.25">
      <c r="A162" s="52"/>
      <c r="B162" s="91">
        <v>0.44375000000000803</v>
      </c>
      <c r="C162" s="92">
        <f>(('Bilance větrané místnosti'!$F$11*'Bilance větrané místnosti'!$F$14)+('Bilance větrané místnosti'!$F$12*'Bilance větrané místnosti'!$F$15))</f>
        <v>0.45875321137591962</v>
      </c>
      <c r="D162" s="96">
        <f t="shared" si="8"/>
        <v>580</v>
      </c>
      <c r="E162" s="92">
        <f t="shared" si="7"/>
        <v>1.6666666666666666E-2</v>
      </c>
      <c r="F162" s="95">
        <f>(((F161/100)*(EXP((-D162/'Bilance větrané místnosti'!$F$10)*E162)))+(((C162/D162)+('Bilance větrané místnosti'!$F$17/100/10000))*(1-(EXP((-D162/'Bilance větrané místnosti'!$F$10)*E162)))))*100</f>
        <v>0.1335600508339688</v>
      </c>
      <c r="G162" s="96">
        <f t="shared" si="6"/>
        <v>1335.6005083396881</v>
      </c>
      <c r="H162" s="81"/>
    </row>
    <row r="163" spans="1:8" x14ac:dyDescent="0.25">
      <c r="A163" s="52"/>
      <c r="B163" s="91">
        <v>0.44444444444445302</v>
      </c>
      <c r="C163" s="92">
        <f>(('Bilance větrané místnosti'!$F$11*'Bilance větrané místnosti'!$F$14)+('Bilance větrané místnosti'!$F$12*'Bilance větrané místnosti'!$F$15))</f>
        <v>0.45875321137591962</v>
      </c>
      <c r="D163" s="96">
        <f t="shared" si="8"/>
        <v>580</v>
      </c>
      <c r="E163" s="100">
        <f t="shared" si="7"/>
        <v>1.6666666666666666E-2</v>
      </c>
      <c r="F163" s="95">
        <f>(((F162/100)*(EXP((-D163/'Bilance větrané místnosti'!$F$10)*E163)))+(((C163/D163)+('Bilance větrané místnosti'!$F$17/100/10000))*(1-(EXP((-D163/'Bilance větrané místnosti'!$F$10)*E163)))))*100</f>
        <v>0.13358035519683586</v>
      </c>
      <c r="G163" s="101">
        <f t="shared" si="6"/>
        <v>1335.8035519683588</v>
      </c>
      <c r="H163" s="81"/>
    </row>
    <row r="164" spans="1:8" x14ac:dyDescent="0.25">
      <c r="A164" s="102"/>
      <c r="B164" s="103">
        <v>0.44513888888889702</v>
      </c>
      <c r="C164" s="92">
        <f>(('Bilance větrané místnosti'!$F$11*'Bilance větrané místnosti'!$F$14)+('Bilance větrané místnosti'!$F$12*'Bilance větrané místnosti'!$F$15))</f>
        <v>0.45875321137591962</v>
      </c>
      <c r="D164" s="96">
        <f t="shared" si="8"/>
        <v>580</v>
      </c>
      <c r="E164" s="100">
        <f t="shared" si="7"/>
        <v>1.6666666666666666E-2</v>
      </c>
      <c r="F164" s="95">
        <f>(((F163/100)*(EXP((-D164/'Bilance větrané místnosti'!$F$10)*E164)))+(((C164/D164)+('Bilance větrané místnosti'!$F$17/100/10000))*(1-(EXP((-D164/'Bilance větrané místnosti'!$F$10)*E164)))))*100</f>
        <v>0.13359988944255213</v>
      </c>
      <c r="G164" s="101">
        <f t="shared" si="6"/>
        <v>1335.9988944255213</v>
      </c>
      <c r="H164" s="81"/>
    </row>
    <row r="165" spans="1:8" x14ac:dyDescent="0.25">
      <c r="A165" s="102"/>
      <c r="B165" s="103">
        <v>0.44583333333334202</v>
      </c>
      <c r="C165" s="92">
        <f>(('Bilance větrané místnosti'!$F$11*'Bilance větrané místnosti'!$F$14)+('Bilance větrané místnosti'!$F$12*'Bilance větrané místnosti'!$F$15))</f>
        <v>0.45875321137591962</v>
      </c>
      <c r="D165" s="96">
        <f t="shared" si="8"/>
        <v>580</v>
      </c>
      <c r="E165" s="100">
        <f t="shared" si="7"/>
        <v>1.6666666666666666E-2</v>
      </c>
      <c r="F165" s="95">
        <f>(((F164/100)*(EXP((-D165/'Bilance větrané místnosti'!$F$10)*E165)))+(((C165/D165)+('Bilance větrané místnosti'!$F$17/100/10000))*(1-(EXP((-D165/'Bilance větrané místnosti'!$F$10)*E165)))))*100</f>
        <v>0.13361868278062447</v>
      </c>
      <c r="G165" s="101">
        <f t="shared" si="6"/>
        <v>1336.1868278062448</v>
      </c>
      <c r="H165" s="81"/>
    </row>
    <row r="166" spans="1:8" x14ac:dyDescent="0.25">
      <c r="A166" s="102"/>
      <c r="B166" s="103">
        <v>0.44652777777778602</v>
      </c>
      <c r="C166" s="92">
        <f>(('Bilance větrané místnosti'!$F$11*'Bilance větrané místnosti'!$F$14)+('Bilance větrané místnosti'!$F$12*'Bilance větrané místnosti'!$F$15))</f>
        <v>0.45875321137591962</v>
      </c>
      <c r="D166" s="96">
        <f t="shared" si="8"/>
        <v>580</v>
      </c>
      <c r="E166" s="100">
        <f t="shared" si="7"/>
        <v>1.6666666666666666E-2</v>
      </c>
      <c r="F166" s="95">
        <f>(((F165/100)*(EXP((-D166/'Bilance větrané místnosti'!$F$10)*E166)))+(((C166/D166)+('Bilance větrané místnosti'!$F$17/100/10000))*(1-(EXP((-D166/'Bilance větrané místnosti'!$F$10)*E166)))))*100</f>
        <v>0.13363676331268243</v>
      </c>
      <c r="G166" s="101">
        <f t="shared" si="6"/>
        <v>1336.3676331268243</v>
      </c>
      <c r="H166" s="81"/>
    </row>
    <row r="167" spans="1:8" x14ac:dyDescent="0.25">
      <c r="A167" s="102"/>
      <c r="B167" s="103">
        <v>0.44722222222223101</v>
      </c>
      <c r="C167" s="92">
        <f>(('Bilance větrané místnosti'!$F$11*'Bilance větrané místnosti'!$F$14)+('Bilance větrané místnosti'!$F$12*'Bilance větrané místnosti'!$F$15))</f>
        <v>0.45875321137591962</v>
      </c>
      <c r="D167" s="96">
        <f t="shared" si="8"/>
        <v>580</v>
      </c>
      <c r="E167" s="100">
        <f t="shared" si="7"/>
        <v>1.6666666666666666E-2</v>
      </c>
      <c r="F167" s="95">
        <f>(((F166/100)*(EXP((-D167/'Bilance větrané místnosti'!$F$10)*E167)))+(((C167/D167)+('Bilance větrané místnosti'!$F$17/100/10000))*(1-(EXP((-D167/'Bilance větrané místnosti'!$F$10)*E167)))))*100</f>
        <v>0.1336541580744986</v>
      </c>
      <c r="G167" s="101">
        <f t="shared" si="6"/>
        <v>1336.541580744986</v>
      </c>
      <c r="H167" s="81"/>
    </row>
    <row r="168" spans="1:8" x14ac:dyDescent="0.25">
      <c r="A168" s="102"/>
      <c r="B168" s="103">
        <v>0.44791666666667501</v>
      </c>
      <c r="C168" s="92">
        <f>(('Bilance větrané místnosti'!$F$11*'Bilance větrané místnosti'!$F$14)+('Bilance větrané místnosti'!$F$12*'Bilance větrané místnosti'!$F$15))</f>
        <v>0.45875321137591962</v>
      </c>
      <c r="D168" s="96">
        <f t="shared" si="8"/>
        <v>580</v>
      </c>
      <c r="E168" s="100">
        <f t="shared" si="7"/>
        <v>1.6666666666666666E-2</v>
      </c>
      <c r="F168" s="95">
        <f>(((F167/100)*(EXP((-D168/'Bilance větrané místnosti'!$F$10)*E168)))+(((C168/D168)+('Bilance větrané místnosti'!$F$17/100/10000))*(1-(EXP((-D168/'Bilance větrané místnosti'!$F$10)*E168)))))*100</f>
        <v>0.13367089307641508</v>
      </c>
      <c r="G168" s="101">
        <f t="shared" si="6"/>
        <v>1336.7089307641509</v>
      </c>
      <c r="H168" s="81"/>
    </row>
    <row r="169" spans="1:8" x14ac:dyDescent="0.25">
      <c r="A169" s="159" t="s">
        <v>18</v>
      </c>
      <c r="B169" s="97">
        <v>0.44861111111112001</v>
      </c>
      <c r="C169" s="98">
        <f>+'Bilance větrané místnosti'!$F$21</f>
        <v>0.44175321137591961</v>
      </c>
      <c r="D169" s="96">
        <f t="shared" si="8"/>
        <v>580</v>
      </c>
      <c r="E169" s="98">
        <f t="shared" si="7"/>
        <v>1.6666666666666666E-2</v>
      </c>
      <c r="F169" s="95">
        <f>(((F168/100)*(EXP((-D169/'Bilance větrané místnosti'!$F$10)*E169)))+(((C169/D169)+('Bilance větrané místnosti'!$F$17/100/10000))*(1-(EXP((-D169/'Bilance větrané místnosti'!$F$10)*E169)))))*100</f>
        <v>0.13357582314992544</v>
      </c>
      <c r="G169" s="99">
        <f t="shared" si="6"/>
        <v>1335.7582314992544</v>
      </c>
      <c r="H169" s="81"/>
    </row>
    <row r="170" spans="1:8" x14ac:dyDescent="0.25">
      <c r="A170" s="159"/>
      <c r="B170" s="97">
        <v>0.44930555555556401</v>
      </c>
      <c r="C170" s="98">
        <f>+'Bilance větrané místnosti'!$F$21</f>
        <v>0.44175321137591961</v>
      </c>
      <c r="D170" s="96">
        <f t="shared" si="8"/>
        <v>580</v>
      </c>
      <c r="E170" s="98">
        <f t="shared" si="7"/>
        <v>1.6666666666666666E-2</v>
      </c>
      <c r="F170" s="95">
        <f>(((F169/100)*(EXP((-D170/'Bilance větrané místnosti'!$F$10)*E170)))+(((C170/D170)+('Bilance větrané místnosti'!$F$17/100/10000))*(1-(EXP((-D170/'Bilance větrané místnosti'!$F$10)*E170)))))*100</f>
        <v>0.1334843590977689</v>
      </c>
      <c r="G170" s="99">
        <f t="shared" si="6"/>
        <v>1334.843590977689</v>
      </c>
      <c r="H170" s="81"/>
    </row>
    <row r="171" spans="1:8" x14ac:dyDescent="0.25">
      <c r="A171" s="159"/>
      <c r="B171" s="97">
        <v>0.450000000000009</v>
      </c>
      <c r="C171" s="98">
        <f>+'Bilance větrané místnosti'!$F$21</f>
        <v>0.44175321137591961</v>
      </c>
      <c r="D171" s="96">
        <f t="shared" si="8"/>
        <v>580</v>
      </c>
      <c r="E171" s="98">
        <f t="shared" si="7"/>
        <v>1.6666666666666666E-2</v>
      </c>
      <c r="F171" s="95">
        <f>(((F170/100)*(EXP((-D171/'Bilance větrané místnosti'!$F$10)*E171)))+(((C171/D171)+('Bilance větrané místnosti'!$F$17/100/10000))*(1-(EXP((-D171/'Bilance větrané místnosti'!$F$10)*E171)))))*100</f>
        <v>0.13339636415398609</v>
      </c>
      <c r="G171" s="99">
        <f t="shared" si="6"/>
        <v>1333.9636415398609</v>
      </c>
      <c r="H171" s="81"/>
    </row>
    <row r="172" spans="1:8" x14ac:dyDescent="0.25">
      <c r="A172" s="159"/>
      <c r="B172" s="97">
        <v>0.450694444444453</v>
      </c>
      <c r="C172" s="98">
        <f>+'Bilance větrané místnosti'!$F$21</f>
        <v>0.44175321137591961</v>
      </c>
      <c r="D172" s="96">
        <f t="shared" si="8"/>
        <v>580</v>
      </c>
      <c r="E172" s="98">
        <f t="shared" si="7"/>
        <v>1.6666666666666666E-2</v>
      </c>
      <c r="F172" s="95">
        <f>(((F171/100)*(EXP((-D172/'Bilance větrané místnosti'!$F$10)*E172)))+(((C172/D172)+('Bilance větrané místnosti'!$F$17/100/10000))*(1-(EXP((-D172/'Bilance větrané místnosti'!$F$10)*E172)))))*100</f>
        <v>0.13331170673996634</v>
      </c>
      <c r="G172" s="99">
        <f t="shared" si="6"/>
        <v>1333.1170673996635</v>
      </c>
      <c r="H172" s="81"/>
    </row>
    <row r="173" spans="1:8" x14ac:dyDescent="0.25">
      <c r="A173" s="159"/>
      <c r="B173" s="97">
        <v>0.451388888888898</v>
      </c>
      <c r="C173" s="98">
        <f>+'Bilance větrané místnosti'!$F$21</f>
        <v>0.44175321137591961</v>
      </c>
      <c r="D173" s="96">
        <f t="shared" si="8"/>
        <v>580</v>
      </c>
      <c r="E173" s="98">
        <f t="shared" si="7"/>
        <v>1.6666666666666666E-2</v>
      </c>
      <c r="F173" s="95">
        <f>(((F172/100)*(EXP((-D173/'Bilance větrané místnosti'!$F$10)*E173)))+(((C173/D173)+('Bilance větrané místnosti'!$F$17/100/10000))*(1-(EXP((-D173/'Bilance větrané místnosti'!$F$10)*E173)))))*100</f>
        <v>0.13323026026769857</v>
      </c>
      <c r="G173" s="99">
        <f t="shared" si="6"/>
        <v>1332.3026026769858</v>
      </c>
      <c r="H173" s="81"/>
    </row>
    <row r="174" spans="1:8" x14ac:dyDescent="0.25">
      <c r="A174" s="159"/>
      <c r="B174" s="97">
        <v>0.452083333333342</v>
      </c>
      <c r="C174" s="98">
        <f>+'Bilance větrané místnosti'!$F$21</f>
        <v>0.44175321137591961</v>
      </c>
      <c r="D174" s="96">
        <f t="shared" si="8"/>
        <v>580</v>
      </c>
      <c r="E174" s="98">
        <f t="shared" si="7"/>
        <v>1.6666666666666666E-2</v>
      </c>
      <c r="F174" s="95">
        <f>(((F173/100)*(EXP((-D174/'Bilance větrané místnosti'!$F$10)*E174)))+(((C174/D174)+('Bilance větrané místnosti'!$F$17/100/10000))*(1-(EXP((-D174/'Bilance větrané místnosti'!$F$10)*E174)))))*100</f>
        <v>0.13315190295048454</v>
      </c>
      <c r="G174" s="99">
        <f t="shared" si="6"/>
        <v>1331.5190295048453</v>
      </c>
      <c r="H174" s="81"/>
    </row>
    <row r="175" spans="1:8" x14ac:dyDescent="0.25">
      <c r="A175" s="159"/>
      <c r="B175" s="97">
        <v>0.45277777777778699</v>
      </c>
      <c r="C175" s="98">
        <f>+'Bilance větrané místnosti'!$F$21</f>
        <v>0.44175321137591961</v>
      </c>
      <c r="D175" s="96">
        <f t="shared" si="8"/>
        <v>580</v>
      </c>
      <c r="E175" s="98">
        <f t="shared" si="7"/>
        <v>1.6666666666666666E-2</v>
      </c>
      <c r="F175" s="95">
        <f>(((F174/100)*(EXP((-D175/'Bilance větrané místnosti'!$F$10)*E175)))+(((C175/D175)+('Bilance větrané místnosti'!$F$17/100/10000))*(1-(EXP((-D175/'Bilance větrané místnosti'!$F$10)*E175)))))*100</f>
        <v>0.1330765176208315</v>
      </c>
      <c r="G175" s="99">
        <f t="shared" si="6"/>
        <v>1330.7651762083151</v>
      </c>
      <c r="H175" s="81"/>
    </row>
    <row r="176" spans="1:8" x14ac:dyDescent="0.25">
      <c r="A176" s="159"/>
      <c r="B176" s="97">
        <v>0.45347222222223099</v>
      </c>
      <c r="C176" s="98">
        <f>+'Bilance větrané místnosti'!$F$21</f>
        <v>0.44175321137591961</v>
      </c>
      <c r="D176" s="96">
        <f t="shared" si="8"/>
        <v>580</v>
      </c>
      <c r="E176" s="98">
        <f t="shared" si="7"/>
        <v>1.6666666666666666E-2</v>
      </c>
      <c r="F176" s="95">
        <f>(((F175/100)*(EXP((-D176/'Bilance větrané místnosti'!$F$10)*E176)))+(((C176/D176)+('Bilance větrané místnosti'!$F$17/100/10000))*(1-(EXP((-D176/'Bilance větrané místnosti'!$F$10)*E176)))))*100</f>
        <v>0.13300399155525208</v>
      </c>
      <c r="G176" s="99">
        <f t="shared" si="6"/>
        <v>1330.0399155525208</v>
      </c>
      <c r="H176" s="81"/>
    </row>
    <row r="177" spans="1:8" x14ac:dyDescent="0.25">
      <c r="A177" s="159"/>
      <c r="B177" s="97">
        <v>0.45416666666667599</v>
      </c>
      <c r="C177" s="98">
        <f>+'Bilance větrané místnosti'!$F$21</f>
        <v>0.44175321137591961</v>
      </c>
      <c r="D177" s="96">
        <f t="shared" si="8"/>
        <v>580</v>
      </c>
      <c r="E177" s="98">
        <f t="shared" si="7"/>
        <v>1.6666666666666666E-2</v>
      </c>
      <c r="F177" s="95">
        <f>(((F176/100)*(EXP((-D177/'Bilance větrané místnosti'!$F$10)*E177)))+(((C177/D177)+('Bilance větrané místnosti'!$F$17/100/10000))*(1-(EXP((-D177/'Bilance větrané místnosti'!$F$10)*E177)))))*100</f>
        <v>0.13293421630570892</v>
      </c>
      <c r="G177" s="99">
        <f t="shared" si="6"/>
        <v>1329.3421630570892</v>
      </c>
      <c r="H177" s="81"/>
    </row>
    <row r="178" spans="1:8" x14ac:dyDescent="0.25">
      <c r="A178" s="159"/>
      <c r="B178" s="97">
        <v>0.45486111111111999</v>
      </c>
      <c r="C178" s="98">
        <f>+'Bilance větrané místnosti'!$F$21</f>
        <v>0.44175321137591961</v>
      </c>
      <c r="D178" s="96">
        <f t="shared" si="8"/>
        <v>580</v>
      </c>
      <c r="E178" s="98">
        <f t="shared" si="7"/>
        <v>1.6666666666666666E-2</v>
      </c>
      <c r="F178" s="95">
        <f>(((F177/100)*(EXP((-D178/'Bilance větrané místnosti'!$F$10)*E178)))+(((C178/D178)+('Bilance větrané místnosti'!$F$17/100/10000))*(1-(EXP((-D178/'Bilance větrané místnosti'!$F$10)*E178)))))*100</f>
        <v>0.1328670875374528</v>
      </c>
      <c r="G178" s="99">
        <f t="shared" si="6"/>
        <v>1328.6708753745279</v>
      </c>
      <c r="H178" s="81"/>
    </row>
    <row r="179" spans="1:8" x14ac:dyDescent="0.25">
      <c r="A179" s="52"/>
      <c r="B179" s="91">
        <v>0.45555555555556498</v>
      </c>
      <c r="C179" s="92">
        <f>(('Bilance větrané místnosti'!$F$11*'Bilance větrané místnosti'!$F$14)+('Bilance větrané místnosti'!$F$12*'Bilance větrané místnosti'!$F$15))</f>
        <v>0.45875321137591962</v>
      </c>
      <c r="D179" s="96">
        <f t="shared" ref="D179:D210" si="9">+D124</f>
        <v>580</v>
      </c>
      <c r="E179" s="92">
        <f t="shared" si="7"/>
        <v>1.6666666666666666E-2</v>
      </c>
      <c r="F179" s="95">
        <f>(((F178/100)*(EXP((-D179/'Bilance větrané místnosti'!$F$10)*E179)))+(((C179/D179)+('Bilance větrané místnosti'!$F$17/100/10000))*(1-(EXP((-D179/'Bilance větrané místnosti'!$F$10)*E179)))))*100</f>
        <v>0.13291367506532234</v>
      </c>
      <c r="G179" s="96">
        <f t="shared" si="6"/>
        <v>1329.1367506532233</v>
      </c>
      <c r="H179" s="81"/>
    </row>
    <row r="180" spans="1:8" x14ac:dyDescent="0.25">
      <c r="A180" s="52"/>
      <c r="B180" s="91">
        <v>0.45625000000000898</v>
      </c>
      <c r="C180" s="92">
        <f>(('Bilance větrané místnosti'!$F$11*'Bilance větrané místnosti'!$F$14)+('Bilance větrané místnosti'!$F$12*'Bilance větrané místnosti'!$F$15))</f>
        <v>0.45875321137591962</v>
      </c>
      <c r="D180" s="96">
        <f t="shared" si="9"/>
        <v>580</v>
      </c>
      <c r="E180" s="92">
        <f t="shared" si="7"/>
        <v>1.6666666666666666E-2</v>
      </c>
      <c r="F180" s="95">
        <f>(((F179/100)*(EXP((-D180/'Bilance větrané místnosti'!$F$10)*E180)))+(((C180/D180)+('Bilance větrané místnosti'!$F$17/100/10000))*(1-(EXP((-D180/'Bilance větrané místnosti'!$F$10)*E180)))))*100</f>
        <v>0.13295849559097375</v>
      </c>
      <c r="G180" s="96">
        <f t="shared" si="6"/>
        <v>1329.5849559097376</v>
      </c>
      <c r="H180" s="81"/>
    </row>
    <row r="181" spans="1:8" x14ac:dyDescent="0.25">
      <c r="A181" s="81"/>
      <c r="B181" s="91">
        <v>0.45694444444445398</v>
      </c>
      <c r="C181" s="92">
        <f>(('Bilance větrané místnosti'!$F$11*'Bilance větrané místnosti'!$F$14)+('Bilance větrané místnosti'!$F$12*'Bilance větrané místnosti'!$F$15))</f>
        <v>0.45875321137591962</v>
      </c>
      <c r="D181" s="96">
        <f t="shared" si="9"/>
        <v>580</v>
      </c>
      <c r="E181" s="92">
        <f t="shared" si="7"/>
        <v>1.6666666666666666E-2</v>
      </c>
      <c r="F181" s="95">
        <f>(((F180/100)*(EXP((-D181/'Bilance větrané místnosti'!$F$10)*E181)))+(((C181/D181)+('Bilance větrané místnosti'!$F$17/100/10000))*(1-(EXP((-D181/'Bilance větrané místnosti'!$F$10)*E181)))))*100</f>
        <v>0.13300161613442246</v>
      </c>
      <c r="G181" s="96">
        <f t="shared" si="6"/>
        <v>1330.0161613442247</v>
      </c>
      <c r="H181" s="81"/>
    </row>
    <row r="182" spans="1:8" x14ac:dyDescent="0.25">
      <c r="A182" s="81"/>
      <c r="B182" s="91">
        <v>0.45763888888889798</v>
      </c>
      <c r="C182" s="92">
        <f>(('Bilance větrané místnosti'!$F$11*'Bilance větrané místnosti'!$F$14)+('Bilance větrané místnosti'!$F$12*'Bilance větrané místnosti'!$F$15))</f>
        <v>0.45875321137591962</v>
      </c>
      <c r="D182" s="96">
        <f t="shared" si="9"/>
        <v>580</v>
      </c>
      <c r="E182" s="92">
        <f t="shared" si="7"/>
        <v>1.6666666666666666E-2</v>
      </c>
      <c r="F182" s="95">
        <f>(((F181/100)*(EXP((-D182/'Bilance větrané místnosti'!$F$10)*E182)))+(((C182/D182)+('Bilance větrané místnosti'!$F$17/100/10000))*(1-(EXP((-D182/'Bilance větrané místnosti'!$F$10)*E182)))))*100</f>
        <v>0.13304310117370499</v>
      </c>
      <c r="G182" s="96">
        <f t="shared" si="6"/>
        <v>1330.4310117370499</v>
      </c>
      <c r="H182" s="81"/>
    </row>
    <row r="183" spans="1:8" x14ac:dyDescent="0.25">
      <c r="A183" s="81"/>
      <c r="B183" s="91">
        <v>0.45833333333334297</v>
      </c>
      <c r="C183" s="92">
        <f>(('Bilance větrané místnosti'!$F$11*'Bilance větrané místnosti'!$F$14)+('Bilance větrané místnosti'!$F$12*'Bilance větrané místnosti'!$F$15))</f>
        <v>0.45875321137591962</v>
      </c>
      <c r="D183" s="96">
        <f t="shared" si="9"/>
        <v>580</v>
      </c>
      <c r="E183" s="92">
        <f t="shared" si="7"/>
        <v>1.6666666666666666E-2</v>
      </c>
      <c r="F183" s="95">
        <f>(((F182/100)*(EXP((-D183/'Bilance větrané místnosti'!$F$10)*E183)))+(((C183/D183)+('Bilance větrané místnosti'!$F$17/100/10000))*(1-(EXP((-D183/'Bilance větrané místnosti'!$F$10)*E183)))))*100</f>
        <v>0.13308301274129272</v>
      </c>
      <c r="G183" s="96">
        <f t="shared" si="6"/>
        <v>1330.8301274129271</v>
      </c>
      <c r="H183" s="81"/>
    </row>
    <row r="184" spans="1:8" x14ac:dyDescent="0.25">
      <c r="A184" s="81"/>
      <c r="B184" s="91">
        <v>0.45902777777778703</v>
      </c>
      <c r="C184" s="92">
        <f>(('Bilance větrané místnosti'!$F$11*'Bilance větrané místnosti'!$F$14)+('Bilance větrané místnosti'!$F$12*'Bilance větrané místnosti'!$F$15))</f>
        <v>0.45875321137591962</v>
      </c>
      <c r="D184" s="96">
        <f t="shared" si="9"/>
        <v>580</v>
      </c>
      <c r="E184" s="92">
        <f t="shared" si="7"/>
        <v>1.6666666666666666E-2</v>
      </c>
      <c r="F184" s="95">
        <f>(((F183/100)*(EXP((-D184/'Bilance větrané místnosti'!$F$10)*E184)))+(((C184/D184)+('Bilance větrané místnosti'!$F$17/100/10000))*(1-(EXP((-D184/'Bilance větrané místnosti'!$F$10)*E184)))))*100</f>
        <v>0.13312141051684892</v>
      </c>
      <c r="G184" s="96">
        <f t="shared" si="6"/>
        <v>1331.2141051684891</v>
      </c>
      <c r="H184" s="81"/>
    </row>
    <row r="185" spans="1:8" x14ac:dyDescent="0.25">
      <c r="A185" s="81"/>
      <c r="B185" s="91">
        <v>0.45972222222223202</v>
      </c>
      <c r="C185" s="92">
        <f>(('Bilance větrané místnosti'!$F$11*'Bilance větrané místnosti'!$F$14)+('Bilance větrané místnosti'!$F$12*'Bilance větrané místnosti'!$F$15))</f>
        <v>0.45875321137591962</v>
      </c>
      <c r="D185" s="96">
        <f t="shared" si="9"/>
        <v>580</v>
      </c>
      <c r="E185" s="92">
        <f t="shared" si="7"/>
        <v>1.6666666666666666E-2</v>
      </c>
      <c r="F185" s="95">
        <f>(((F184/100)*(EXP((-D185/'Bilance větrané místnosti'!$F$10)*E185)))+(((C185/D185)+('Bilance větrané místnosti'!$F$17/100/10000))*(1-(EXP((-D185/'Bilance větrané místnosti'!$F$10)*E185)))))*100</f>
        <v>0.13315835191646752</v>
      </c>
      <c r="G185" s="96">
        <f t="shared" si="6"/>
        <v>1331.5835191646752</v>
      </c>
      <c r="H185" s="81"/>
    </row>
    <row r="186" spans="1:8" x14ac:dyDescent="0.25">
      <c r="A186" s="81"/>
      <c r="B186" s="91">
        <v>0.46041666666667602</v>
      </c>
      <c r="C186" s="92">
        <f>(('Bilance větrané místnosti'!$F$11*'Bilance větrané místnosti'!$F$14)+('Bilance větrané místnosti'!$F$12*'Bilance větrané místnosti'!$F$15))</f>
        <v>0.45875321137591962</v>
      </c>
      <c r="D186" s="96">
        <f t="shared" si="9"/>
        <v>580</v>
      </c>
      <c r="E186" s="92">
        <f t="shared" si="7"/>
        <v>1.6666666666666666E-2</v>
      </c>
      <c r="F186" s="95">
        <f>(((F185/100)*(EXP((-D186/'Bilance větrané místnosti'!$F$10)*E186)))+(((C186/D186)+('Bilance větrané místnosti'!$F$17/100/10000))*(1-(EXP((-D186/'Bilance větrané místnosti'!$F$10)*E186)))))*100</f>
        <v>0.13319389217852734</v>
      </c>
      <c r="G186" s="96">
        <f t="shared" si="6"/>
        <v>1331.9389217852734</v>
      </c>
      <c r="H186" s="81"/>
    </row>
    <row r="187" spans="1:8" x14ac:dyDescent="0.25">
      <c r="A187" s="81"/>
      <c r="B187" s="91">
        <v>0.46111111111112102</v>
      </c>
      <c r="C187" s="92">
        <f>(('Bilance větrané místnosti'!$F$11*'Bilance větrané místnosti'!$F$14)+('Bilance větrané místnosti'!$F$12*'Bilance větrané místnosti'!$F$15))</f>
        <v>0.45875321137591962</v>
      </c>
      <c r="D187" s="96">
        <f t="shared" si="9"/>
        <v>580</v>
      </c>
      <c r="E187" s="92">
        <f t="shared" si="7"/>
        <v>1.6666666666666666E-2</v>
      </c>
      <c r="F187" s="95">
        <f>(((F186/100)*(EXP((-D187/'Bilance větrané místnosti'!$F$10)*E187)))+(((C187/D187)+('Bilance větrané místnosti'!$F$17/100/10000))*(1-(EXP((-D187/'Bilance větrané místnosti'!$F$10)*E187)))))*100</f>
        <v>0.13322808444628989</v>
      </c>
      <c r="G187" s="96">
        <f t="shared" si="6"/>
        <v>1332.2808444628988</v>
      </c>
      <c r="H187" s="81"/>
    </row>
    <row r="188" spans="1:8" x14ac:dyDescent="0.25">
      <c r="A188" s="81"/>
      <c r="B188" s="91">
        <v>0.46180555555556502</v>
      </c>
      <c r="C188" s="92">
        <f>(('Bilance větrané místnosti'!$F$11*'Bilance větrané místnosti'!$F$14)+('Bilance větrané místnosti'!$F$12*'Bilance větrané místnosti'!$F$15))</f>
        <v>0.45875321137591962</v>
      </c>
      <c r="D188" s="96">
        <f t="shared" si="9"/>
        <v>580</v>
      </c>
      <c r="E188" s="92">
        <f t="shared" si="7"/>
        <v>1.6666666666666666E-2</v>
      </c>
      <c r="F188" s="95">
        <f>(((F187/100)*(EXP((-D188/'Bilance větrané místnosti'!$F$10)*E188)))+(((C188/D188)+('Bilance větrané místnosti'!$F$17/100/10000))*(1-(EXP((-D188/'Bilance větrané místnosti'!$F$10)*E188)))))*100</f>
        <v>0.13326097984736418</v>
      </c>
      <c r="G188" s="96">
        <f t="shared" si="6"/>
        <v>1332.6097984736418</v>
      </c>
      <c r="H188" s="81"/>
    </row>
    <row r="189" spans="1:8" x14ac:dyDescent="0.25">
      <c r="A189" s="81"/>
      <c r="B189" s="91">
        <v>0.46250000000001001</v>
      </c>
      <c r="C189" s="92">
        <f>(('Bilance větrané místnosti'!$F$11*'Bilance větrané místnosti'!$F$14)+('Bilance větrané místnosti'!$F$12*'Bilance větrané místnosti'!$F$15))</f>
        <v>0.45875321137591962</v>
      </c>
      <c r="D189" s="96">
        <f t="shared" si="9"/>
        <v>580</v>
      </c>
      <c r="E189" s="92">
        <f t="shared" si="7"/>
        <v>1.6666666666666666E-2</v>
      </c>
      <c r="F189" s="95">
        <f>(((F188/100)*(EXP((-D189/'Bilance větrané místnosti'!$F$10)*E189)))+(((C189/D189)+('Bilance větrané místnosti'!$F$17/100/10000))*(1-(EXP((-D189/'Bilance větrané místnosti'!$F$10)*E189)))))*100</f>
        <v>0.13329262757015797</v>
      </c>
      <c r="G189" s="96">
        <f t="shared" si="6"/>
        <v>1332.9262757015797</v>
      </c>
      <c r="H189" s="81"/>
    </row>
    <row r="190" spans="1:8" x14ac:dyDescent="0.25">
      <c r="A190" s="81"/>
      <c r="B190" s="91">
        <v>0.46319444444445401</v>
      </c>
      <c r="C190" s="92">
        <f>(('Bilance větrané místnosti'!$F$11*'Bilance větrané místnosti'!$F$14)+('Bilance větrané místnosti'!$F$12*'Bilance větrané místnosti'!$F$15))</f>
        <v>0.45875321137591962</v>
      </c>
      <c r="D190" s="96">
        <f t="shared" si="9"/>
        <v>580</v>
      </c>
      <c r="E190" s="92">
        <f t="shared" si="7"/>
        <v>1.6666666666666666E-2</v>
      </c>
      <c r="F190" s="95">
        <f>(((F189/100)*(EXP((-D190/'Bilance větrané místnosti'!$F$10)*E190)))+(((C190/D190)+('Bilance větrané místnosti'!$F$17/100/10000))*(1-(EXP((-D190/'Bilance větrané místnosti'!$F$10)*E190)))))*100</f>
        <v>0.13332307493742884</v>
      </c>
      <c r="G190" s="96">
        <f t="shared" si="6"/>
        <v>1333.2307493742885</v>
      </c>
      <c r="H190" s="81"/>
    </row>
    <row r="191" spans="1:8" x14ac:dyDescent="0.25">
      <c r="A191" s="81"/>
      <c r="B191" s="91">
        <v>0.46388888888889901</v>
      </c>
      <c r="C191" s="92">
        <f>(('Bilance větrané místnosti'!$F$11*'Bilance větrané místnosti'!$F$14)+('Bilance větrané místnosti'!$F$12*'Bilance větrané místnosti'!$F$15))</f>
        <v>0.45875321137591962</v>
      </c>
      <c r="D191" s="96">
        <f t="shared" si="9"/>
        <v>580</v>
      </c>
      <c r="E191" s="92">
        <f t="shared" si="7"/>
        <v>1.6666666666666666E-2</v>
      </c>
      <c r="F191" s="95">
        <f>(((F190/100)*(EXP((-D191/'Bilance větrané místnosti'!$F$10)*E191)))+(((C191/D191)+('Bilance větrané místnosti'!$F$17/100/10000))*(1-(EXP((-D191/'Bilance větrané místnosti'!$F$10)*E191)))))*100</f>
        <v>0.13335236747704593</v>
      </c>
      <c r="G191" s="96">
        <f t="shared" si="6"/>
        <v>1333.5236747704594</v>
      </c>
      <c r="H191" s="81"/>
    </row>
    <row r="192" spans="1:8" x14ac:dyDescent="0.25">
      <c r="A192" s="81"/>
      <c r="B192" s="91">
        <v>0.46458333333334301</v>
      </c>
      <c r="C192" s="92">
        <f>(('Bilance větrané místnosti'!$F$11*'Bilance větrané místnosti'!$F$14)+('Bilance větrané místnosti'!$F$12*'Bilance větrané místnosti'!$F$15))</f>
        <v>0.45875321137591962</v>
      </c>
      <c r="D192" s="96">
        <f t="shared" si="9"/>
        <v>580</v>
      </c>
      <c r="E192" s="92">
        <f t="shared" si="7"/>
        <v>1.6666666666666666E-2</v>
      </c>
      <c r="F192" s="95">
        <f>(((F191/100)*(EXP((-D192/'Bilance větrané místnosti'!$F$10)*E192)))+(((C192/D192)+('Bilance větrané místnosti'!$F$17/100/10000))*(1-(EXP((-D192/'Bilance větrané místnosti'!$F$10)*E192)))))*100</f>
        <v>0.13338054899006757</v>
      </c>
      <c r="G192" s="96">
        <f t="shared" si="6"/>
        <v>1333.8054899006756</v>
      </c>
      <c r="H192" s="81"/>
    </row>
    <row r="193" spans="1:8" x14ac:dyDescent="0.25">
      <c r="A193" s="81"/>
      <c r="B193" s="91">
        <v>0.465277777777788</v>
      </c>
      <c r="C193" s="92">
        <f>(('Bilance větrané místnosti'!$F$11*'Bilance větrané místnosti'!$F$14)+('Bilance větrané místnosti'!$F$12*'Bilance větrané místnosti'!$F$15))</f>
        <v>0.45875321137591962</v>
      </c>
      <c r="D193" s="96">
        <f t="shared" si="9"/>
        <v>580</v>
      </c>
      <c r="E193" s="92">
        <f t="shared" si="7"/>
        <v>1.6666666666666666E-2</v>
      </c>
      <c r="F193" s="95">
        <f>(((F192/100)*(EXP((-D193/'Bilance větrané místnosti'!$F$10)*E193)))+(((C193/D193)+('Bilance větrané místnosti'!$F$17/100/10000))*(1-(EXP((-D193/'Bilance větrané místnosti'!$F$10)*E193)))))*100</f>
        <v>0.13340766161623693</v>
      </c>
      <c r="G193" s="96">
        <f t="shared" si="6"/>
        <v>1334.0766161623694</v>
      </c>
      <c r="H193" s="81"/>
    </row>
    <row r="194" spans="1:8" x14ac:dyDescent="0.25">
      <c r="A194" s="81"/>
      <c r="B194" s="91">
        <v>0.465972222222232</v>
      </c>
      <c r="C194" s="92">
        <f>(('Bilance větrané místnosti'!$F$11*'Bilance větrané místnosti'!$F$14)+('Bilance větrané místnosti'!$F$12*'Bilance větrané místnosti'!$F$15))</f>
        <v>0.45875321137591962</v>
      </c>
      <c r="D194" s="96">
        <f t="shared" si="9"/>
        <v>580</v>
      </c>
      <c r="E194" s="92">
        <f t="shared" si="7"/>
        <v>1.6666666666666666E-2</v>
      </c>
      <c r="F194" s="95">
        <f>(((F193/100)*(EXP((-D194/'Bilance větrané místnosti'!$F$10)*E194)))+(((C194/D194)+('Bilance větrané místnosti'!$F$17/100/10000))*(1-(EXP((-D194/'Bilance větrané místnosti'!$F$10)*E194)))))*100</f>
        <v>0.13343374589699342</v>
      </c>
      <c r="G194" s="96">
        <f t="shared" si="6"/>
        <v>1334.3374589699342</v>
      </c>
      <c r="H194" s="81"/>
    </row>
    <row r="195" spans="1:8" x14ac:dyDescent="0.25">
      <c r="A195" s="81"/>
      <c r="B195" s="91">
        <v>0.466666666666677</v>
      </c>
      <c r="C195" s="92">
        <f>(('Bilance větrané místnosti'!$F$11*'Bilance větrané místnosti'!$F$14)+('Bilance větrané místnosti'!$F$12*'Bilance větrané místnosti'!$F$15))</f>
        <v>0.45875321137591962</v>
      </c>
      <c r="D195" s="96">
        <f t="shared" si="9"/>
        <v>580</v>
      </c>
      <c r="E195" s="92">
        <f t="shared" si="7"/>
        <v>1.6666666666666666E-2</v>
      </c>
      <c r="F195" s="95">
        <f>(((F194/100)*(EXP((-D195/'Bilance větrané místnosti'!$F$10)*E195)))+(((C195/D195)+('Bilance větrané místnosti'!$F$17/100/10000))*(1-(EXP((-D195/'Bilance větrané místnosti'!$F$10)*E195)))))*100</f>
        <v>0.13345884083609424</v>
      </c>
      <c r="G195" s="96">
        <f t="shared" ref="G195:G258" si="10">F195*10000</f>
        <v>1334.5884083609424</v>
      </c>
      <c r="H195" s="81"/>
    </row>
    <row r="196" spans="1:8" x14ac:dyDescent="0.25">
      <c r="A196" s="81"/>
      <c r="B196" s="91">
        <v>0.467361111111121</v>
      </c>
      <c r="C196" s="92">
        <f>(('Bilance větrané místnosti'!$F$11*'Bilance větrané místnosti'!$F$14)+('Bilance větrané místnosti'!$F$12*'Bilance větrané místnosti'!$F$15))</f>
        <v>0.45875321137591962</v>
      </c>
      <c r="D196" s="96">
        <f t="shared" si="9"/>
        <v>580</v>
      </c>
      <c r="E196" s="92">
        <f t="shared" ref="E196:E259" si="11">1/60</f>
        <v>1.6666666666666666E-2</v>
      </c>
      <c r="F196" s="95">
        <f>(((F195/100)*(EXP((-D196/'Bilance větrané místnosti'!$F$10)*E196)))+(((C196/D196)+('Bilance větrané místnosti'!$F$17/100/10000))*(1-(EXP((-D196/'Bilance větrané místnosti'!$F$10)*E196)))))*100</f>
        <v>0.13348298395793659</v>
      </c>
      <c r="G196" s="96">
        <f t="shared" si="10"/>
        <v>1334.8298395793659</v>
      </c>
      <c r="H196" s="81"/>
    </row>
    <row r="197" spans="1:8" x14ac:dyDescent="0.25">
      <c r="A197" s="81"/>
      <c r="B197" s="91">
        <v>0.46805555555556599</v>
      </c>
      <c r="C197" s="92">
        <f>(('Bilance větrané místnosti'!$F$11*'Bilance větrané místnosti'!$F$14)+('Bilance větrané místnosti'!$F$12*'Bilance větrané místnosti'!$F$15))</f>
        <v>0.45875321137591962</v>
      </c>
      <c r="D197" s="96">
        <f t="shared" si="9"/>
        <v>580</v>
      </c>
      <c r="E197" s="92">
        <f t="shared" si="11"/>
        <v>1.6666666666666666E-2</v>
      </c>
      <c r="F197" s="95">
        <f>(((F196/100)*(EXP((-D197/'Bilance větrané místnosti'!$F$10)*E197)))+(((C197/D197)+('Bilance větrané místnosti'!$F$17/100/10000))*(1-(EXP((-D197/'Bilance větrané místnosti'!$F$10)*E197)))))*100</f>
        <v>0.1335062113636678</v>
      </c>
      <c r="G197" s="96">
        <f t="shared" si="10"/>
        <v>1335.0621136366781</v>
      </c>
      <c r="H197" s="81"/>
    </row>
    <row r="198" spans="1:8" x14ac:dyDescent="0.25">
      <c r="A198" s="81"/>
      <c r="B198" s="91">
        <v>0.46875000000000999</v>
      </c>
      <c r="C198" s="92">
        <f>(('Bilance větrané místnosti'!$F$11*'Bilance větrané místnosti'!$F$14)+('Bilance větrané místnosti'!$F$12*'Bilance větrané místnosti'!$F$15))</f>
        <v>0.45875321137591962</v>
      </c>
      <c r="D198" s="96">
        <f t="shared" si="9"/>
        <v>580</v>
      </c>
      <c r="E198" s="92">
        <f t="shared" si="11"/>
        <v>1.6666666666666666E-2</v>
      </c>
      <c r="F198" s="95">
        <f>(((F197/100)*(EXP((-D198/'Bilance větrané místnosti'!$F$10)*E198)))+(((C198/D198)+('Bilance větrané místnosti'!$F$17/100/10000))*(1-(EXP((-D198/'Bilance větrané místnosti'!$F$10)*E198)))))*100</f>
        <v>0.13352855778516723</v>
      </c>
      <c r="G198" s="96">
        <f t="shared" si="10"/>
        <v>1335.2855778516723</v>
      </c>
      <c r="H198" s="81"/>
    </row>
    <row r="199" spans="1:8" x14ac:dyDescent="0.25">
      <c r="A199" s="81"/>
      <c r="B199" s="91">
        <v>0.46944444444445499</v>
      </c>
      <c r="C199" s="92">
        <f>(('Bilance větrané místnosti'!$F$11*'Bilance větrané místnosti'!$F$14)+('Bilance větrané místnosti'!$F$12*'Bilance větrané místnosti'!$F$15))</f>
        <v>0.45875321137591962</v>
      </c>
      <c r="D199" s="96">
        <f t="shared" si="9"/>
        <v>580</v>
      </c>
      <c r="E199" s="92">
        <f t="shared" si="11"/>
        <v>1.6666666666666666E-2</v>
      </c>
      <c r="F199" s="95">
        <f>(((F198/100)*(EXP((-D199/'Bilance větrané místnosti'!$F$10)*E199)))+(((C199/D199)+('Bilance větrané místnosti'!$F$17/100/10000))*(1-(EXP((-D199/'Bilance větrané místnosti'!$F$10)*E199)))))*100</f>
        <v>0.13355005663698089</v>
      </c>
      <c r="G199" s="96">
        <f t="shared" si="10"/>
        <v>1335.5005663698089</v>
      </c>
      <c r="H199" s="81"/>
    </row>
    <row r="200" spans="1:8" x14ac:dyDescent="0.25">
      <c r="A200" s="81"/>
      <c r="B200" s="91">
        <v>0.47013888888889899</v>
      </c>
      <c r="C200" s="92">
        <f>(('Bilance větrané místnosti'!$F$11*'Bilance větrané místnosti'!$F$14)+('Bilance větrané místnosti'!$F$12*'Bilance větrané místnosti'!$F$15))</f>
        <v>0.45875321137591962</v>
      </c>
      <c r="D200" s="96">
        <f t="shared" si="9"/>
        <v>580</v>
      </c>
      <c r="E200" s="92">
        <f t="shared" si="11"/>
        <v>1.6666666666666666E-2</v>
      </c>
      <c r="F200" s="95">
        <f>(((F199/100)*(EXP((-D200/'Bilance větrané místnosti'!$F$10)*E200)))+(((C200/D200)+('Bilance větrané místnosti'!$F$17/100/10000))*(1-(EXP((-D200/'Bilance větrané místnosti'!$F$10)*E200)))))*100</f>
        <v>0.133570740066286</v>
      </c>
      <c r="G200" s="96">
        <f t="shared" si="10"/>
        <v>1335.70740066286</v>
      </c>
      <c r="H200" s="81"/>
    </row>
    <row r="201" spans="1:8" x14ac:dyDescent="0.25">
      <c r="A201" s="81"/>
      <c r="B201" s="91">
        <v>0.47083333333334398</v>
      </c>
      <c r="C201" s="92">
        <f>(('Bilance větrané místnosti'!$F$11*'Bilance větrané místnosti'!$F$14)+('Bilance větrané místnosti'!$F$12*'Bilance větrané místnosti'!$F$15))</f>
        <v>0.45875321137591962</v>
      </c>
      <c r="D201" s="96">
        <f t="shared" si="9"/>
        <v>580</v>
      </c>
      <c r="E201" s="92">
        <f t="shared" si="11"/>
        <v>1.6666666666666666E-2</v>
      </c>
      <c r="F201" s="95">
        <f>(((F200/100)*(EXP((-D201/'Bilance větrané místnosti'!$F$10)*E201)))+(((C201/D201)+('Bilance větrané místnosti'!$F$17/100/10000))*(1-(EXP((-D201/'Bilance větrané místnosti'!$F$10)*E201)))))*100</f>
        <v>0.1335906390009606</v>
      </c>
      <c r="G201" s="96">
        <f t="shared" si="10"/>
        <v>1335.906390009606</v>
      </c>
      <c r="H201" s="81"/>
    </row>
    <row r="202" spans="1:8" x14ac:dyDescent="0.25">
      <c r="A202" s="81"/>
      <c r="B202" s="91">
        <v>0.47152777777778798</v>
      </c>
      <c r="C202" s="92">
        <f>(('Bilance větrané místnosti'!$F$11*'Bilance větrané místnosti'!$F$14)+('Bilance větrané místnosti'!$F$12*'Bilance větrané místnosti'!$F$15))</f>
        <v>0.45875321137591962</v>
      </c>
      <c r="D202" s="96">
        <f t="shared" si="9"/>
        <v>580</v>
      </c>
      <c r="E202" s="92">
        <f t="shared" si="11"/>
        <v>1.6666666666666666E-2</v>
      </c>
      <c r="F202" s="95">
        <f>(((F201/100)*(EXP((-D202/'Bilance větrané místnosti'!$F$10)*E202)))+(((C202/D202)+('Bilance větrané místnosti'!$F$17/100/10000))*(1-(EXP((-D202/'Bilance větrané místnosti'!$F$10)*E202)))))*100</f>
        <v>0.13360978319583</v>
      </c>
      <c r="G202" s="96">
        <f t="shared" si="10"/>
        <v>1336.0978319583</v>
      </c>
      <c r="H202" s="81"/>
    </row>
    <row r="203" spans="1:8" x14ac:dyDescent="0.25">
      <c r="A203" s="81"/>
      <c r="B203" s="91">
        <v>0.47222222222223198</v>
      </c>
      <c r="C203" s="92">
        <f>(('Bilance větrané místnosti'!$F$11*'Bilance větrané místnosti'!$F$14)+('Bilance větrané místnosti'!$F$12*'Bilance větrané místnosti'!$F$15))</f>
        <v>0.45875321137591962</v>
      </c>
      <c r="D203" s="96">
        <f t="shared" si="9"/>
        <v>580</v>
      </c>
      <c r="E203" s="92">
        <f t="shared" si="11"/>
        <v>1.6666666666666666E-2</v>
      </c>
      <c r="F203" s="95">
        <f>(((F202/100)*(EXP((-D203/'Bilance větrané místnosti'!$F$10)*E203)))+(((C203/D203)+('Bilance větrané místnosti'!$F$17/100/10000))*(1-(EXP((-D203/'Bilance větrané místnosti'!$F$10)*E203)))))*100</f>
        <v>0.13362820127715902</v>
      </c>
      <c r="G203" s="96">
        <f t="shared" si="10"/>
        <v>1336.2820127715902</v>
      </c>
      <c r="H203" s="81"/>
    </row>
    <row r="204" spans="1:8" x14ac:dyDescent="0.25">
      <c r="A204" s="81"/>
      <c r="B204" s="91">
        <v>0.47291666666667698</v>
      </c>
      <c r="C204" s="92">
        <f>(('Bilance větrané místnosti'!$F$11*'Bilance větrané místnosti'!$F$14)+('Bilance větrané místnosti'!$F$12*'Bilance větrané místnosti'!$F$15))</f>
        <v>0.45875321137591962</v>
      </c>
      <c r="D204" s="96">
        <f t="shared" si="9"/>
        <v>580</v>
      </c>
      <c r="E204" s="92">
        <f t="shared" si="11"/>
        <v>1.6666666666666666E-2</v>
      </c>
      <c r="F204" s="95">
        <f>(((F203/100)*(EXP((-D204/'Bilance větrané místnosti'!$F$10)*E204)))+(((C204/D204)+('Bilance větrané místnosti'!$F$17/100/10000))*(1-(EXP((-D204/'Bilance větrané místnosti'!$F$10)*E204)))))*100</f>
        <v>0.13364592078545678</v>
      </c>
      <c r="G204" s="96">
        <f t="shared" si="10"/>
        <v>1336.4592078545679</v>
      </c>
      <c r="H204" s="81"/>
    </row>
    <row r="205" spans="1:8" x14ac:dyDescent="0.25">
      <c r="A205" s="81"/>
      <c r="B205" s="91">
        <v>0.47361111111112097</v>
      </c>
      <c r="C205" s="92">
        <f>(('Bilance větrané místnosti'!$F$11*'Bilance větrané místnosti'!$F$14)+('Bilance větrané místnosti'!$F$12*'Bilance větrané místnosti'!$F$15))</f>
        <v>0.45875321137591962</v>
      </c>
      <c r="D205" s="96">
        <f t="shared" si="9"/>
        <v>580</v>
      </c>
      <c r="E205" s="92">
        <f t="shared" si="11"/>
        <v>1.6666666666666666E-2</v>
      </c>
      <c r="F205" s="95">
        <f>(((F204/100)*(EXP((-D205/'Bilance větrané místnosti'!$F$10)*E205)))+(((C205/D205)+('Bilance větrané místnosti'!$F$17/100/10000))*(1-(EXP((-D205/'Bilance větrané místnosti'!$F$10)*E205)))))*100</f>
        <v>0.13366296821665796</v>
      </c>
      <c r="G205" s="96">
        <f t="shared" si="10"/>
        <v>1336.6296821665796</v>
      </c>
      <c r="H205" s="81"/>
    </row>
    <row r="206" spans="1:8" x14ac:dyDescent="0.25">
      <c r="A206" s="81"/>
      <c r="B206" s="91">
        <v>0.47430555555556603</v>
      </c>
      <c r="C206" s="92">
        <f>(('Bilance větrané místnosti'!$F$11*'Bilance větrané místnosti'!$F$14)+('Bilance větrané místnosti'!$F$12*'Bilance větrané místnosti'!$F$15))</f>
        <v>0.45875321137591962</v>
      </c>
      <c r="D206" s="96">
        <f t="shared" si="9"/>
        <v>580</v>
      </c>
      <c r="E206" s="92">
        <f t="shared" si="11"/>
        <v>1.6666666666666666E-2</v>
      </c>
      <c r="F206" s="95">
        <f>(((F205/100)*(EXP((-D206/'Bilance větrané místnosti'!$F$10)*E206)))+(((C206/D206)+('Bilance větrané místnosti'!$F$17/100/10000))*(1-(EXP((-D206/'Bilance větrané místnosti'!$F$10)*E206)))))*100</f>
        <v>0.13367936906174213</v>
      </c>
      <c r="G206" s="96">
        <f t="shared" si="10"/>
        <v>1336.7936906174214</v>
      </c>
      <c r="H206" s="81"/>
    </row>
    <row r="207" spans="1:8" x14ac:dyDescent="0.25">
      <c r="A207" s="81"/>
      <c r="B207" s="91">
        <v>0.47500000000001003</v>
      </c>
      <c r="C207" s="92">
        <f>(('Bilance větrané místnosti'!$F$11*'Bilance větrané místnosti'!$F$14)+('Bilance větrané místnosti'!$F$12*'Bilance větrané místnosti'!$F$15))</f>
        <v>0.45875321137591962</v>
      </c>
      <c r="D207" s="96">
        <f t="shared" si="9"/>
        <v>580</v>
      </c>
      <c r="E207" s="92">
        <f t="shared" si="11"/>
        <v>1.6666666666666666E-2</v>
      </c>
      <c r="F207" s="95">
        <f>(((F206/100)*(EXP((-D207/'Bilance větrané místnosti'!$F$10)*E207)))+(((C207/D207)+('Bilance větrané místnosti'!$F$17/100/10000))*(1-(EXP((-D207/'Bilance větrané místnosti'!$F$10)*E207)))))*100</f>
        <v>0.13369514784485029</v>
      </c>
      <c r="G207" s="96">
        <f t="shared" si="10"/>
        <v>1336.9514784485029</v>
      </c>
      <c r="H207" s="81"/>
    </row>
    <row r="208" spans="1:8" x14ac:dyDescent="0.25">
      <c r="A208" s="81"/>
      <c r="B208" s="91">
        <v>0.47569444444445502</v>
      </c>
      <c r="C208" s="92">
        <f>(('Bilance větrané místnosti'!$F$11*'Bilance větrané místnosti'!$F$14)+('Bilance větrané místnosti'!$F$12*'Bilance větrané místnosti'!$F$15))</f>
        <v>0.45875321137591962</v>
      </c>
      <c r="D208" s="96">
        <f t="shared" si="9"/>
        <v>580</v>
      </c>
      <c r="E208" s="92">
        <f t="shared" si="11"/>
        <v>1.6666666666666666E-2</v>
      </c>
      <c r="F208" s="95">
        <f>(((F207/100)*(EXP((-D208/'Bilance větrané místnosti'!$F$10)*E208)))+(((C208/D208)+('Bilance větrané místnosti'!$F$17/100/10000))*(1-(EXP((-D208/'Bilance větrané místnosti'!$F$10)*E208)))))*100</f>
        <v>0.13371032815995582</v>
      </c>
      <c r="G208" s="96">
        <f t="shared" si="10"/>
        <v>1337.1032815995582</v>
      </c>
      <c r="H208" s="81"/>
    </row>
    <row r="209" spans="1:8" x14ac:dyDescent="0.25">
      <c r="A209" s="81"/>
      <c r="B209" s="91">
        <v>0.47638888888889902</v>
      </c>
      <c r="C209" s="92">
        <f>(('Bilance větrané místnosti'!$F$11*'Bilance větrané místnosti'!$F$14)+('Bilance větrané místnosti'!$F$12*'Bilance větrané místnosti'!$F$15))</f>
        <v>0.45875321137591962</v>
      </c>
      <c r="D209" s="96">
        <f t="shared" si="9"/>
        <v>580</v>
      </c>
      <c r="E209" s="92">
        <f t="shared" si="11"/>
        <v>1.6666666666666666E-2</v>
      </c>
      <c r="F209" s="95">
        <f>(((F208/100)*(EXP((-D209/'Bilance větrané místnosti'!$F$10)*E209)))+(((C209/D209)+('Bilance větrané místnosti'!$F$17/100/10000))*(1-(EXP((-D209/'Bilance větrané místnosti'!$F$10)*E209)))))*100</f>
        <v>0.13372493270614441</v>
      </c>
      <c r="G209" s="96">
        <f t="shared" si="10"/>
        <v>1337.2493270614441</v>
      </c>
      <c r="H209" s="81"/>
    </row>
    <row r="210" spans="1:8" x14ac:dyDescent="0.25">
      <c r="A210" s="81"/>
      <c r="B210" s="91">
        <v>0.47708333333334402</v>
      </c>
      <c r="C210" s="92">
        <f>(('Bilance větrané místnosti'!$F$11*'Bilance větrané místnosti'!$F$14)+('Bilance větrané místnosti'!$F$12*'Bilance větrané místnosti'!$F$15))</f>
        <v>0.45875321137591962</v>
      </c>
      <c r="D210" s="96">
        <f t="shared" si="9"/>
        <v>580</v>
      </c>
      <c r="E210" s="92">
        <f t="shared" si="11"/>
        <v>1.6666666666666666E-2</v>
      </c>
      <c r="F210" s="95">
        <f>(((F209/100)*(EXP((-D210/'Bilance větrané místnosti'!$F$10)*E210)))+(((C210/D210)+('Bilance větrané místnosti'!$F$17/100/10000))*(1-(EXP((-D210/'Bilance větrané místnosti'!$F$10)*E210)))))*100</f>
        <v>0.13373898332155601</v>
      </c>
      <c r="G210" s="96">
        <f t="shared" si="10"/>
        <v>1337.3898332155602</v>
      </c>
      <c r="H210" s="81"/>
    </row>
    <row r="211" spans="1:8" x14ac:dyDescent="0.25">
      <c r="A211" s="81"/>
      <c r="B211" s="91">
        <v>0.47777777777778802</v>
      </c>
      <c r="C211" s="92">
        <f>(('Bilance větrané místnosti'!$F$11*'Bilance větrané místnosti'!$F$14)+('Bilance větrané místnosti'!$F$12*'Bilance větrané místnosti'!$F$15))</f>
        <v>0.45875321137591962</v>
      </c>
      <c r="D211" s="96">
        <f t="shared" ref="D211:D242" si="12">+D156</f>
        <v>580</v>
      </c>
      <c r="E211" s="92">
        <f t="shared" si="11"/>
        <v>1.6666666666666666E-2</v>
      </c>
      <c r="F211" s="95">
        <f>(((F210/100)*(EXP((-D211/'Bilance větrané místnosti'!$F$10)*E211)))+(((C211/D211)+('Bilance větrané místnosti'!$F$17/100/10000))*(1-(EXP((-D211/'Bilance větrané místnosti'!$F$10)*E211)))))*100</f>
        <v>0.13375250101603933</v>
      </c>
      <c r="G211" s="96">
        <f t="shared" si="10"/>
        <v>1337.5250101603933</v>
      </c>
      <c r="H211" s="81"/>
    </row>
    <row r="212" spans="1:8" x14ac:dyDescent="0.25">
      <c r="A212" s="81"/>
      <c r="B212" s="91">
        <v>0.47847222222223301</v>
      </c>
      <c r="C212" s="92">
        <f>(('Bilance větrané místnosti'!$F$11*'Bilance větrané místnosti'!$F$14)+('Bilance větrané místnosti'!$F$12*'Bilance větrané místnosti'!$F$15))</f>
        <v>0.45875321137591962</v>
      </c>
      <c r="D212" s="96">
        <f t="shared" si="12"/>
        <v>580</v>
      </c>
      <c r="E212" s="92">
        <f t="shared" si="11"/>
        <v>1.6666666666666666E-2</v>
      </c>
      <c r="F212" s="95">
        <f>(((F211/100)*(EXP((-D212/'Bilance větrané místnosti'!$F$10)*E212)))+(((C212/D212)+('Bilance větrané místnosti'!$F$17/100/10000))*(1-(EXP((-D212/'Bilance větrané místnosti'!$F$10)*E212)))))*100</f>
        <v>0.13376550600256779</v>
      </c>
      <c r="G212" s="96">
        <f t="shared" si="10"/>
        <v>1337.6550600256778</v>
      </c>
      <c r="H212" s="81"/>
    </row>
    <row r="213" spans="1:8" x14ac:dyDescent="0.25">
      <c r="A213" s="81"/>
      <c r="B213" s="91">
        <v>0.47916666666667701</v>
      </c>
      <c r="C213" s="92">
        <f>(('Bilance větrané místnosti'!$F$11*'Bilance větrané místnosti'!$F$14)+('Bilance větrané místnosti'!$F$12*'Bilance větrané místnosti'!$F$15))</f>
        <v>0.45875321137591962</v>
      </c>
      <c r="D213" s="96">
        <f t="shared" si="12"/>
        <v>580</v>
      </c>
      <c r="E213" s="92">
        <f t="shared" si="11"/>
        <v>1.6666666666666666E-2</v>
      </c>
      <c r="F213" s="95">
        <f>(((F212/100)*(EXP((-D213/'Bilance větrané místnosti'!$F$10)*E213)))+(((C213/D213)+('Bilance větrané místnosti'!$F$17/100/10000))*(1-(EXP((-D213/'Bilance větrané místnosti'!$F$10)*E213)))))*100</f>
        <v>0.13377801772746389</v>
      </c>
      <c r="G213" s="96">
        <f t="shared" si="10"/>
        <v>1337.7801772746388</v>
      </c>
      <c r="H213" s="81"/>
    </row>
    <row r="214" spans="1:8" x14ac:dyDescent="0.25">
      <c r="A214" s="81"/>
      <c r="B214" s="91">
        <v>0.47986111111112201</v>
      </c>
      <c r="C214" s="92">
        <f>(('Bilance větrané místnosti'!$F$11*'Bilance větrané místnosti'!$F$14)+('Bilance větrané místnosti'!$F$12*'Bilance větrané místnosti'!$F$15))</f>
        <v>0.45875321137591962</v>
      </c>
      <c r="D214" s="96">
        <f t="shared" si="12"/>
        <v>580</v>
      </c>
      <c r="E214" s="92">
        <f t="shared" si="11"/>
        <v>1.6666666666666666E-2</v>
      </c>
      <c r="F214" s="95">
        <f>(((F213/100)*(EXP((-D214/'Bilance větrané místnosti'!$F$10)*E214)))+(((C214/D214)+('Bilance větrané místnosti'!$F$17/100/10000))*(1-(EXP((-D214/'Bilance větrané místnosti'!$F$10)*E214)))))*100</f>
        <v>0.13379005489947737</v>
      </c>
      <c r="G214" s="96">
        <f t="shared" si="10"/>
        <v>1337.9005489947738</v>
      </c>
      <c r="H214" s="81"/>
    </row>
    <row r="215" spans="1:8" x14ac:dyDescent="0.25">
      <c r="A215" s="81"/>
      <c r="B215" s="91">
        <v>0.48055555555556601</v>
      </c>
      <c r="C215" s="92">
        <f>(('Bilance větrané místnosti'!$F$11*'Bilance větrané místnosti'!$F$14)+('Bilance větrané místnosti'!$F$12*'Bilance větrané místnosti'!$F$15))</f>
        <v>0.45875321137591962</v>
      </c>
      <c r="D215" s="96">
        <f t="shared" si="12"/>
        <v>580</v>
      </c>
      <c r="E215" s="92">
        <f t="shared" si="11"/>
        <v>1.6666666666666666E-2</v>
      </c>
      <c r="F215" s="95">
        <f>(((F214/100)*(EXP((-D215/'Bilance větrané místnosti'!$F$10)*E215)))+(((C215/D215)+('Bilance větrané místnosti'!$F$17/100/10000))*(1-(EXP((-D215/'Bilance větrané místnosti'!$F$10)*E215)))))*100</f>
        <v>0.13380163551776025</v>
      </c>
      <c r="G215" s="96">
        <f t="shared" si="10"/>
        <v>1338.0163551776025</v>
      </c>
      <c r="H215" s="81"/>
    </row>
    <row r="216" spans="1:8" x14ac:dyDescent="0.25">
      <c r="A216" s="81"/>
      <c r="B216" s="91">
        <v>0.481250000000011</v>
      </c>
      <c r="C216" s="92">
        <f>(('Bilance větrané místnosti'!$F$11*'Bilance větrané místnosti'!$F$14)+('Bilance větrané místnosti'!$F$12*'Bilance větrané místnosti'!$F$15))</f>
        <v>0.45875321137591962</v>
      </c>
      <c r="D216" s="96">
        <f t="shared" si="12"/>
        <v>580</v>
      </c>
      <c r="E216" s="92">
        <f t="shared" si="11"/>
        <v>1.6666666666666666E-2</v>
      </c>
      <c r="F216" s="95">
        <f>(((F215/100)*(EXP((-D216/'Bilance větrané místnosti'!$F$10)*E216)))+(((C216/D216)+('Bilance větrané místnosti'!$F$17/100/10000))*(1-(EXP((-D216/'Bilance větrané místnosti'!$F$10)*E216)))))*100</f>
        <v>0.13381277689878099</v>
      </c>
      <c r="G216" s="96">
        <f t="shared" si="10"/>
        <v>1338.12776898781</v>
      </c>
      <c r="H216" s="81"/>
    </row>
    <row r="217" spans="1:8" x14ac:dyDescent="0.25">
      <c r="A217" s="81"/>
      <c r="B217" s="91">
        <v>0.481944444444455</v>
      </c>
      <c r="C217" s="92">
        <f>(('Bilance větrané místnosti'!$F$11*'Bilance větrané místnosti'!$F$14)+('Bilance větrané místnosti'!$F$12*'Bilance větrané místnosti'!$F$15))</f>
        <v>0.45875321137591962</v>
      </c>
      <c r="D217" s="96">
        <f t="shared" si="12"/>
        <v>580</v>
      </c>
      <c r="E217" s="92">
        <f t="shared" si="11"/>
        <v>1.6666666666666666E-2</v>
      </c>
      <c r="F217" s="95">
        <f>(((F216/100)*(EXP((-D217/'Bilance větrané místnosti'!$F$10)*E217)))+(((C217/D217)+('Bilance větrané místnosti'!$F$17/100/10000))*(1-(EXP((-D217/'Bilance větrané místnosti'!$F$10)*E217)))))*100</f>
        <v>0.13382349570221758</v>
      </c>
      <c r="G217" s="96">
        <f t="shared" si="10"/>
        <v>1338.2349570221759</v>
      </c>
      <c r="H217" s="81"/>
    </row>
    <row r="218" spans="1:8" x14ac:dyDescent="0.25">
      <c r="A218" s="81"/>
      <c r="B218" s="103">
        <v>0.4826388888889</v>
      </c>
      <c r="C218" s="100">
        <f>+'Bilance větrané místnosti'!$F$21</f>
        <v>0.44175321137591961</v>
      </c>
      <c r="D218" s="101">
        <f t="shared" si="12"/>
        <v>580</v>
      </c>
      <c r="E218" s="100">
        <f t="shared" si="11"/>
        <v>1.6666666666666666E-2</v>
      </c>
      <c r="F218" s="95">
        <f>(((F217/100)*(EXP((-D218/'Bilance větrané místnosti'!$F$10)*E218)))+(((C218/D218)+('Bilance větrané místnosti'!$F$17/100/10000))*(1-(EXP((-D218/'Bilance větrané místnosti'!$F$10)*E218)))))*100</f>
        <v>0.13372263776355767</v>
      </c>
      <c r="G218" s="101">
        <f t="shared" si="10"/>
        <v>1337.2263776355767</v>
      </c>
      <c r="H218" s="81"/>
    </row>
    <row r="219" spans="1:8" x14ac:dyDescent="0.25">
      <c r="A219" s="102"/>
      <c r="B219" s="103">
        <v>0.483333333333344</v>
      </c>
      <c r="C219" s="100">
        <f>+'Bilance větrané místnosti'!$F$21</f>
        <v>0.44175321137591961</v>
      </c>
      <c r="D219" s="101">
        <f t="shared" si="12"/>
        <v>580</v>
      </c>
      <c r="E219" s="100">
        <f t="shared" si="11"/>
        <v>1.6666666666666666E-2</v>
      </c>
      <c r="F219" s="95">
        <f>(((F218/100)*(EXP((-D219/'Bilance větrané místnosti'!$F$10)*E219)))+(((C219/D219)+('Bilance větrané místnosti'!$F$17/100/10000))*(1-(EXP((-D219/'Bilance větrané místnosti'!$F$10)*E219)))))*100</f>
        <v>0.13362560523074093</v>
      </c>
      <c r="G219" s="101">
        <f t="shared" si="10"/>
        <v>1336.2560523074094</v>
      </c>
      <c r="H219" s="81"/>
    </row>
    <row r="220" spans="1:8" x14ac:dyDescent="0.25">
      <c r="A220" s="102"/>
      <c r="B220" s="103">
        <v>0.48402777777778899</v>
      </c>
      <c r="C220" s="100">
        <f>+'Bilance větrané místnosti'!$F$21</f>
        <v>0.44175321137591961</v>
      </c>
      <c r="D220" s="101">
        <f t="shared" si="12"/>
        <v>580</v>
      </c>
      <c r="E220" s="100">
        <f t="shared" si="11"/>
        <v>1.6666666666666666E-2</v>
      </c>
      <c r="F220" s="95">
        <f>(((F219/100)*(EXP((-D220/'Bilance větrané místnosti'!$F$10)*E220)))+(((C220/D220)+('Bilance větrané místnosti'!$F$17/100/10000))*(1-(EXP((-D220/'Bilance větrané místnosti'!$F$10)*E220)))))*100</f>
        <v>0.13353225301127336</v>
      </c>
      <c r="G220" s="101">
        <f t="shared" si="10"/>
        <v>1335.3225301127336</v>
      </c>
      <c r="H220" s="81"/>
    </row>
    <row r="221" spans="1:8" x14ac:dyDescent="0.25">
      <c r="A221" s="102"/>
      <c r="B221" s="103">
        <v>0.48472222222223299</v>
      </c>
      <c r="C221" s="100">
        <f>+'Bilance větrané místnosti'!$F$21</f>
        <v>0.44175321137591961</v>
      </c>
      <c r="D221" s="101">
        <f t="shared" si="12"/>
        <v>580</v>
      </c>
      <c r="E221" s="100">
        <f t="shared" si="11"/>
        <v>1.6666666666666666E-2</v>
      </c>
      <c r="F221" s="95">
        <f>(((F220/100)*(EXP((-D221/'Bilance větrané místnosti'!$F$10)*E221)))+(((C221/D221)+('Bilance větrané místnosti'!$F$17/100/10000))*(1-(EXP((-D221/'Bilance větrané místnosti'!$F$10)*E221)))))*100</f>
        <v>0.13344244151582385</v>
      </c>
      <c r="G221" s="101">
        <f t="shared" si="10"/>
        <v>1334.4244151582386</v>
      </c>
      <c r="H221" s="81"/>
    </row>
    <row r="222" spans="1:8" x14ac:dyDescent="0.25">
      <c r="A222" s="102"/>
      <c r="B222" s="103">
        <v>0.48541666666667799</v>
      </c>
      <c r="C222" s="100">
        <f>+'Bilance větrané místnosti'!$F$21</f>
        <v>0.44175321137591961</v>
      </c>
      <c r="D222" s="101">
        <f t="shared" si="12"/>
        <v>580</v>
      </c>
      <c r="E222" s="100">
        <f t="shared" si="11"/>
        <v>1.6666666666666666E-2</v>
      </c>
      <c r="F222" s="95">
        <f>(((F221/100)*(EXP((-D222/'Bilance větrané místnosti'!$F$10)*E222)))+(((C222/D222)+('Bilance větrané místnosti'!$F$17/100/10000))*(1-(EXP((-D222/'Bilance větrané místnosti'!$F$10)*E222)))))*100</f>
        <v>0.13335603644949678</v>
      </c>
      <c r="G222" s="101">
        <f t="shared" si="10"/>
        <v>1333.5603644949679</v>
      </c>
      <c r="H222" s="81"/>
    </row>
    <row r="223" spans="1:8" ht="15.75" thickBot="1" x14ac:dyDescent="0.3">
      <c r="A223" s="102"/>
      <c r="B223" s="103">
        <v>0.48611111111112199</v>
      </c>
      <c r="C223" s="100">
        <f>+'Bilance větrané místnosti'!$F$21</f>
        <v>0.44175321137591961</v>
      </c>
      <c r="D223" s="101">
        <f t="shared" si="12"/>
        <v>580</v>
      </c>
      <c r="E223" s="100">
        <f t="shared" si="11"/>
        <v>1.6666666666666666E-2</v>
      </c>
      <c r="F223" s="95">
        <f>(((F222/100)*(EXP((-D223/'Bilance větrané místnosti'!$F$10)*E223)))+(((C223/D223)+('Bilance větrané místnosti'!$F$17/100/10000))*(1-(EXP((-D223/'Bilance větrané místnosti'!$F$10)*E223)))))*100</f>
        <v>0.13327290861102106</v>
      </c>
      <c r="G223" s="101">
        <f t="shared" si="10"/>
        <v>1332.7290861102106</v>
      </c>
      <c r="H223" s="81"/>
    </row>
    <row r="224" spans="1:8" x14ac:dyDescent="0.25">
      <c r="A224" s="156" t="s">
        <v>19</v>
      </c>
      <c r="B224" s="97">
        <v>0.48680555555556698</v>
      </c>
      <c r="C224" s="98">
        <f>+'Bilance větrané místnosti'!$F$21</f>
        <v>0.44175321137591961</v>
      </c>
      <c r="D224" s="96">
        <f t="shared" si="12"/>
        <v>580</v>
      </c>
      <c r="E224" s="98">
        <f t="shared" si="11"/>
        <v>1.6666666666666666E-2</v>
      </c>
      <c r="F224" s="95">
        <f>(((F223/100)*(EXP((-D224/'Bilance větrané místnosti'!$F$10)*E224)))+(((C224/D224)+('Bilance větrané místnosti'!$F$17/100/10000))*(1-(EXP((-D224/'Bilance větrané místnosti'!$F$10)*E224)))))*100</f>
        <v>0.13319293369955598</v>
      </c>
      <c r="G224" s="99">
        <f t="shared" si="10"/>
        <v>1331.9293369955599</v>
      </c>
      <c r="H224" s="81"/>
    </row>
    <row r="225" spans="1:8" x14ac:dyDescent="0.25">
      <c r="A225" s="157"/>
      <c r="B225" s="97">
        <v>0.48750000000001098</v>
      </c>
      <c r="C225" s="98">
        <f>+'Bilance větrané místnosti'!$F$21</f>
        <v>0.44175321137591961</v>
      </c>
      <c r="D225" s="96">
        <f t="shared" si="12"/>
        <v>580</v>
      </c>
      <c r="E225" s="98">
        <f t="shared" si="11"/>
        <v>1.6666666666666666E-2</v>
      </c>
      <c r="F225" s="95">
        <f>(((F224/100)*(EXP((-D225/'Bilance větrané místnosti'!$F$10)*E225)))+(((C225/D225)+('Bilance větrané místnosti'!$F$17/100/10000))*(1-(EXP((-D225/'Bilance větrané místnosti'!$F$10)*E225)))))*100</f>
        <v>0.13311599212882433</v>
      </c>
      <c r="G225" s="99">
        <f t="shared" si="10"/>
        <v>1331.1599212882434</v>
      </c>
      <c r="H225" s="81"/>
    </row>
    <row r="226" spans="1:8" x14ac:dyDescent="0.25">
      <c r="A226" s="157"/>
      <c r="B226" s="97">
        <v>0.48819444444445598</v>
      </c>
      <c r="C226" s="98">
        <f>+'Bilance větrané místnosti'!$F$21</f>
        <v>0.44175321137591961</v>
      </c>
      <c r="D226" s="96">
        <f t="shared" si="12"/>
        <v>580</v>
      </c>
      <c r="E226" s="98">
        <f t="shared" si="11"/>
        <v>1.6666666666666666E-2</v>
      </c>
      <c r="F226" s="95">
        <f>(((F225/100)*(EXP((-D226/'Bilance větrané místnosti'!$F$10)*E226)))+(((C226/D226)+('Bilance větrané místnosti'!$F$17/100/10000))*(1-(EXP((-D226/'Bilance větrané místnosti'!$F$10)*E226)))))*100</f>
        <v>0.13304196884829544</v>
      </c>
      <c r="G226" s="99">
        <f t="shared" si="10"/>
        <v>1330.4196884829544</v>
      </c>
      <c r="H226" s="81"/>
    </row>
    <row r="227" spans="1:8" x14ac:dyDescent="0.25">
      <c r="A227" s="157"/>
      <c r="B227" s="97">
        <v>0.48888888888889998</v>
      </c>
      <c r="C227" s="98">
        <f>+'Bilance větrané místnosti'!$F$21</f>
        <v>0.44175321137591961</v>
      </c>
      <c r="D227" s="96">
        <f t="shared" si="12"/>
        <v>580</v>
      </c>
      <c r="E227" s="98">
        <f t="shared" si="11"/>
        <v>1.6666666666666666E-2</v>
      </c>
      <c r="F227" s="95">
        <f>(((F226/100)*(EXP((-D227/'Bilance větrané místnosti'!$F$10)*E227)))+(((C227/D227)+('Bilance větrané místnosti'!$F$17/100/10000))*(1-(EXP((-D227/'Bilance větrané místnosti'!$F$10)*E227)))))*100</f>
        <v>0.1329707531711504</v>
      </c>
      <c r="G227" s="99">
        <f t="shared" si="10"/>
        <v>1329.7075317115039</v>
      </c>
      <c r="H227" s="81"/>
    </row>
    <row r="228" spans="1:8" x14ac:dyDescent="0.25">
      <c r="A228" s="157"/>
      <c r="B228" s="97">
        <v>0.48958333333333331</v>
      </c>
      <c r="C228" s="98">
        <f>+'Bilance větrané místnosti'!$F$21</f>
        <v>0.44175321137591961</v>
      </c>
      <c r="D228" s="96">
        <f t="shared" si="12"/>
        <v>580</v>
      </c>
      <c r="E228" s="98">
        <f t="shared" si="11"/>
        <v>1.6666666666666666E-2</v>
      </c>
      <c r="F228" s="95">
        <f>(((F227/100)*(EXP((-D228/'Bilance větrané místnosti'!$F$10)*E228)))+(((C228/D228)+('Bilance větrané místnosti'!$F$17/100/10000))*(1-(EXP((-D228/'Bilance větrané místnosti'!$F$10)*E228)))))*100</f>
        <v>0.13290223860877226</v>
      </c>
      <c r="G228" s="99">
        <f t="shared" si="10"/>
        <v>1329.0223860877227</v>
      </c>
      <c r="H228" s="81"/>
    </row>
    <row r="229" spans="1:8" x14ac:dyDescent="0.25">
      <c r="A229" s="157"/>
      <c r="B229" s="97">
        <v>0.49027777777777781</v>
      </c>
      <c r="C229" s="98">
        <f>+'Bilance větrané místnosti'!$F$21</f>
        <v>0.44175321137591961</v>
      </c>
      <c r="D229" s="96">
        <f t="shared" si="12"/>
        <v>580</v>
      </c>
      <c r="E229" s="98">
        <f t="shared" si="11"/>
        <v>1.6666666666666666E-2</v>
      </c>
      <c r="F229" s="95">
        <f>(((F228/100)*(EXP((-D229/'Bilance větrané místnosti'!$F$10)*E229)))+(((C229/D229)+('Bilance větrané místnosti'!$F$17/100/10000))*(1-(EXP((-D229/'Bilance větrané místnosti'!$F$10)*E229)))))*100</f>
        <v>0.13283632271151408</v>
      </c>
      <c r="G229" s="99">
        <f t="shared" si="10"/>
        <v>1328.3632271151407</v>
      </c>
      <c r="H229" s="81"/>
    </row>
    <row r="230" spans="1:8" x14ac:dyDescent="0.25">
      <c r="A230" s="157"/>
      <c r="B230" s="97">
        <v>0.4909722222222222</v>
      </c>
      <c r="C230" s="98">
        <f>+'Bilance větrané místnosti'!$F$21</f>
        <v>0.44175321137591961</v>
      </c>
      <c r="D230" s="96">
        <f t="shared" si="12"/>
        <v>580</v>
      </c>
      <c r="E230" s="98">
        <f t="shared" si="11"/>
        <v>1.6666666666666666E-2</v>
      </c>
      <c r="F230" s="95">
        <f>(((F229/100)*(EXP((-D230/'Bilance větrané místnosti'!$F$10)*E230)))+(((C230/D230)+('Bilance větrané místnosti'!$F$17/100/10000))*(1-(EXP((-D230/'Bilance větrané místnosti'!$F$10)*E230)))))*100</f>
        <v>0.13277290691550606</v>
      </c>
      <c r="G230" s="99">
        <f t="shared" si="10"/>
        <v>1327.7290691550606</v>
      </c>
      <c r="H230" s="81"/>
    </row>
    <row r="231" spans="1:8" x14ac:dyDescent="0.25">
      <c r="A231" s="157"/>
      <c r="B231" s="97">
        <v>0.4916666666666667</v>
      </c>
      <c r="C231" s="98">
        <f>+'Bilance větrané místnosti'!$F$21</f>
        <v>0.44175321137591961</v>
      </c>
      <c r="D231" s="96">
        <f t="shared" si="12"/>
        <v>580</v>
      </c>
      <c r="E231" s="98">
        <f t="shared" si="11"/>
        <v>1.6666666666666666E-2</v>
      </c>
      <c r="F231" s="95">
        <f>(((F230/100)*(EXP((-D231/'Bilance větrané místnosti'!$F$10)*E231)))+(((C231/D231)+('Bilance větrané místnosti'!$F$17/100/10000))*(1-(EXP((-D231/'Bilance větrané místnosti'!$F$10)*E231)))))*100</f>
        <v>0.13271189639527328</v>
      </c>
      <c r="G231" s="99">
        <f t="shared" si="10"/>
        <v>1327.1189639527329</v>
      </c>
      <c r="H231" s="81"/>
    </row>
    <row r="232" spans="1:8" x14ac:dyDescent="0.25">
      <c r="A232" s="157"/>
      <c r="B232" s="97">
        <v>0.49236111111111108</v>
      </c>
      <c r="C232" s="98">
        <f>+'Bilance větrané místnosti'!$F$21</f>
        <v>0.44175321137591961</v>
      </c>
      <c r="D232" s="96">
        <f t="shared" si="12"/>
        <v>580</v>
      </c>
      <c r="E232" s="98">
        <f t="shared" si="11"/>
        <v>1.6666666666666666E-2</v>
      </c>
      <c r="F232" s="95">
        <f>(((F231/100)*(EXP((-D232/'Bilance větrané místnosti'!$F$10)*E232)))+(((C232/D232)+('Bilance větrané místnosti'!$F$17/100/10000))*(1-(EXP((-D232/'Bilance větrané místnosti'!$F$10)*E232)))))*100</f>
        <v>0.13265319992194347</v>
      </c>
      <c r="G232" s="99">
        <f t="shared" si="10"/>
        <v>1326.5319992194347</v>
      </c>
      <c r="H232" s="81"/>
    </row>
    <row r="233" spans="1:8" ht="15.75" thickBot="1" x14ac:dyDescent="0.3">
      <c r="A233" s="158"/>
      <c r="B233" s="97">
        <v>0.49305555555555558</v>
      </c>
      <c r="C233" s="98">
        <f>+'Bilance větrané místnosti'!$F$21</f>
        <v>0.44175321137591961</v>
      </c>
      <c r="D233" s="96">
        <f t="shared" si="12"/>
        <v>580</v>
      </c>
      <c r="E233" s="98">
        <f t="shared" si="11"/>
        <v>1.6666666666666666E-2</v>
      </c>
      <c r="F233" s="95">
        <f>(((F232/100)*(EXP((-D233/'Bilance větrané místnosti'!$F$10)*E233)))+(((C233/D233)+('Bilance větrané místnosti'!$F$17/100/10000))*(1-(EXP((-D233/'Bilance větrané místnosti'!$F$10)*E233)))))*100</f>
        <v>0.13259672972683262</v>
      </c>
      <c r="G233" s="99">
        <f t="shared" si="10"/>
        <v>1325.9672972683261</v>
      </c>
      <c r="H233" s="81"/>
    </row>
    <row r="234" spans="1:8" x14ac:dyDescent="0.25">
      <c r="A234" s="81"/>
      <c r="B234" s="91">
        <v>0.49375000000001201</v>
      </c>
      <c r="C234" s="92">
        <f>(('Bilance větrané místnosti'!$F$11*'Bilance větrané místnosti'!$F$14)+('Bilance větrané místnosti'!$F$12*'Bilance větrané místnosti'!$F$15))</f>
        <v>0.45875321137591962</v>
      </c>
      <c r="D234" s="96">
        <f t="shared" si="12"/>
        <v>580</v>
      </c>
      <c r="E234" s="92">
        <f t="shared" si="11"/>
        <v>1.6666666666666666E-2</v>
      </c>
      <c r="F234" s="95">
        <f>(((F233/100)*(EXP((-D234/'Bilance větrané místnosti'!$F$10)*E234)))+(((C234/D234)+('Bilance větrané místnosti'!$F$17/100/10000))*(1-(EXP((-D234/'Bilance větrané místnosti'!$F$10)*E234)))))*100</f>
        <v>0.13265357156251614</v>
      </c>
      <c r="G234" s="96">
        <f t="shared" si="10"/>
        <v>1326.5357156251614</v>
      </c>
      <c r="H234" s="81"/>
    </row>
    <row r="235" spans="1:8" x14ac:dyDescent="0.25">
      <c r="A235" s="81"/>
      <c r="B235" s="91">
        <v>0.49444444444445601</v>
      </c>
      <c r="C235" s="92">
        <f>(('Bilance větrané místnosti'!$F$11*'Bilance větrané místnosti'!$F$14)+('Bilance větrané místnosti'!$F$12*'Bilance větrané místnosti'!$F$15))</f>
        <v>0.45875321137591962</v>
      </c>
      <c r="D235" s="96">
        <f t="shared" si="12"/>
        <v>580</v>
      </c>
      <c r="E235" s="92">
        <f t="shared" si="11"/>
        <v>1.6666666666666666E-2</v>
      </c>
      <c r="F235" s="95">
        <f>(((F234/100)*(EXP((-D235/'Bilance větrané místnosti'!$F$10)*E235)))+(((C235/D235)+('Bilance větrané místnosti'!$F$17/100/10000))*(1-(EXP((-D235/'Bilance větrané místnosti'!$F$10)*E235)))))*100</f>
        <v>0.13270825746388995</v>
      </c>
      <c r="G235" s="96">
        <f t="shared" si="10"/>
        <v>1327.0825746388996</v>
      </c>
      <c r="H235" s="81"/>
    </row>
    <row r="236" spans="1:8" x14ac:dyDescent="0.25">
      <c r="A236" s="81"/>
      <c r="B236" s="91">
        <v>0.49513888888890101</v>
      </c>
      <c r="C236" s="92">
        <f>(('Bilance větrané místnosti'!$F$11*'Bilance větrané místnosti'!$F$14)+('Bilance větrané místnosti'!$F$12*'Bilance větrané místnosti'!$F$15))</f>
        <v>0.45875321137591962</v>
      </c>
      <c r="D236" s="96">
        <f t="shared" si="12"/>
        <v>580</v>
      </c>
      <c r="E236" s="92">
        <f t="shared" si="11"/>
        <v>1.6666666666666666E-2</v>
      </c>
      <c r="F236" s="95">
        <f>(((F235/100)*(EXP((-D236/'Bilance větrané místnosti'!$F$10)*E236)))+(((C236/D236)+('Bilance větrané místnosti'!$F$17/100/10000))*(1-(EXP((-D236/'Bilance větrané místnosti'!$F$10)*E236)))))*100</f>
        <v>0.13276086920264021</v>
      </c>
      <c r="G236" s="96">
        <f t="shared" si="10"/>
        <v>1327.6086920264022</v>
      </c>
      <c r="H236" s="81"/>
    </row>
    <row r="237" spans="1:8" x14ac:dyDescent="0.25">
      <c r="A237" s="81"/>
      <c r="B237" s="91">
        <v>0.49583333333334501</v>
      </c>
      <c r="C237" s="92">
        <f>(('Bilance větrané místnosti'!$F$11*'Bilance větrané místnosti'!$F$14)+('Bilance větrané místnosti'!$F$12*'Bilance větrané místnosti'!$F$15))</f>
        <v>0.45875321137591962</v>
      </c>
      <c r="D237" s="96">
        <f t="shared" si="12"/>
        <v>580</v>
      </c>
      <c r="E237" s="92">
        <f t="shared" si="11"/>
        <v>1.6666666666666666E-2</v>
      </c>
      <c r="F237" s="95">
        <f>(((F236/100)*(EXP((-D237/'Bilance větrané místnosti'!$F$10)*E237)))+(((C237/D237)+('Bilance větrané místnosti'!$F$17/100/10000))*(1-(EXP((-D237/'Bilance větrané místnosti'!$F$10)*E237)))))*100</f>
        <v>0.13281148544896315</v>
      </c>
      <c r="G237" s="96">
        <f t="shared" si="10"/>
        <v>1328.1148544896316</v>
      </c>
      <c r="H237" s="81"/>
    </row>
    <row r="238" spans="1:8" x14ac:dyDescent="0.25">
      <c r="A238" s="81"/>
      <c r="B238" s="91">
        <v>0.49652777777779</v>
      </c>
      <c r="C238" s="92">
        <f>(('Bilance větrané místnosti'!$F$11*'Bilance větrané místnosti'!$F$14)+('Bilance větrané místnosti'!$F$12*'Bilance větrané místnosti'!$F$15))</f>
        <v>0.45875321137591962</v>
      </c>
      <c r="D238" s="96">
        <f t="shared" si="12"/>
        <v>580</v>
      </c>
      <c r="E238" s="92">
        <f t="shared" si="11"/>
        <v>1.6666666666666666E-2</v>
      </c>
      <c r="F238" s="95">
        <f>(((F237/100)*(EXP((-D238/'Bilance větrané místnosti'!$F$10)*E238)))+(((C238/D238)+('Bilance větrané místnosti'!$F$17/100/10000))*(1-(EXP((-D238/'Bilance větrané místnosti'!$F$10)*E238)))))*100</f>
        <v>0.13286018188920021</v>
      </c>
      <c r="G238" s="96">
        <f t="shared" si="10"/>
        <v>1328.601818892002</v>
      </c>
      <c r="H238" s="81"/>
    </row>
    <row r="239" spans="1:8" x14ac:dyDescent="0.25">
      <c r="A239" s="81"/>
      <c r="B239" s="91">
        <v>0.497222222222234</v>
      </c>
      <c r="C239" s="92">
        <f>(('Bilance větrané místnosti'!$F$11*'Bilance větrané místnosti'!$F$14)+('Bilance větrané místnosti'!$F$12*'Bilance větrané místnosti'!$F$15))</f>
        <v>0.45875321137591962</v>
      </c>
      <c r="D239" s="96">
        <f t="shared" si="12"/>
        <v>580</v>
      </c>
      <c r="E239" s="92">
        <f t="shared" si="11"/>
        <v>1.6666666666666666E-2</v>
      </c>
      <c r="F239" s="95">
        <f>(((F238/100)*(EXP((-D239/'Bilance větrané místnosti'!$F$10)*E239)))+(((C239/D239)+('Bilance větrané místnosti'!$F$17/100/10000))*(1-(EXP((-D239/'Bilance větrané místnosti'!$F$10)*E239)))))*100</f>
        <v>0.13290703133901194</v>
      </c>
      <c r="G239" s="96">
        <f t="shared" si="10"/>
        <v>1329.0703133901193</v>
      </c>
      <c r="H239" s="81"/>
    </row>
    <row r="240" spans="1:8" x14ac:dyDescent="0.25">
      <c r="A240" s="81"/>
      <c r="B240" s="91">
        <v>0.497916666666679</v>
      </c>
      <c r="C240" s="92">
        <f>(('Bilance větrané místnosti'!$F$11*'Bilance větrané místnosti'!$F$14)+('Bilance větrané místnosti'!$F$12*'Bilance větrané místnosti'!$F$15))</f>
        <v>0.45875321137591962</v>
      </c>
      <c r="D240" s="96">
        <f t="shared" si="12"/>
        <v>580</v>
      </c>
      <c r="E240" s="92">
        <f t="shared" si="11"/>
        <v>1.6666666666666666E-2</v>
      </c>
      <c r="F240" s="95">
        <f>(((F239/100)*(EXP((-D240/'Bilance větrané místnosti'!$F$10)*E240)))+(((C240/D240)+('Bilance větrané místnosti'!$F$17/100/10000))*(1-(EXP((-D240/'Bilance větrané místnosti'!$F$10)*E240)))))*100</f>
        <v>0.13295210385225881</v>
      </c>
      <c r="G240" s="96">
        <f t="shared" si="10"/>
        <v>1329.521038522588</v>
      </c>
      <c r="H240" s="81"/>
    </row>
    <row r="241" spans="1:8" x14ac:dyDescent="0.25">
      <c r="A241" s="81"/>
      <c r="B241" s="91">
        <v>0.498611111111123</v>
      </c>
      <c r="C241" s="92">
        <f>(('Bilance větrané místnosti'!$F$11*'Bilance větrané místnosti'!$F$14)+('Bilance větrané místnosti'!$F$12*'Bilance větrané místnosti'!$F$15))</f>
        <v>0.45875321137591962</v>
      </c>
      <c r="D241" s="96">
        <f t="shared" si="12"/>
        <v>580</v>
      </c>
      <c r="E241" s="92">
        <f t="shared" si="11"/>
        <v>1.6666666666666666E-2</v>
      </c>
      <c r="F241" s="95">
        <f>(((F240/100)*(EXP((-D241/'Bilance větrané místnosti'!$F$10)*E241)))+(((C241/D241)+('Bilance větrané místnosti'!$F$17/100/10000))*(1-(EXP((-D241/'Bilance větrané místnosti'!$F$10)*E241)))))*100</f>
        <v>0.13299546682575272</v>
      </c>
      <c r="G241" s="96">
        <f t="shared" si="10"/>
        <v>1329.9546682575271</v>
      </c>
      <c r="H241" s="81"/>
    </row>
    <row r="242" spans="1:8" x14ac:dyDescent="0.25">
      <c r="A242" s="81"/>
      <c r="B242" s="91">
        <v>0.49930555555556799</v>
      </c>
      <c r="C242" s="92">
        <f>(('Bilance větrané místnosti'!$F$11*'Bilance větrané místnosti'!$F$14)+('Bilance větrané místnosti'!$F$12*'Bilance větrané místnosti'!$F$15))</f>
        <v>0.45875321137591962</v>
      </c>
      <c r="D242" s="96">
        <f t="shared" si="12"/>
        <v>580</v>
      </c>
      <c r="E242" s="92">
        <f t="shared" si="11"/>
        <v>1.6666666666666666E-2</v>
      </c>
      <c r="F242" s="95">
        <f>(((F241/100)*(EXP((-D242/'Bilance větrané místnosti'!$F$10)*E242)))+(((C242/D242)+('Bilance větrané místnosti'!$F$17/100/10000))*(1-(EXP((-D242/'Bilance větrané místnosti'!$F$10)*E242)))))*100</f>
        <v>0.13303718510003518</v>
      </c>
      <c r="G242" s="96">
        <f t="shared" si="10"/>
        <v>1330.3718510003519</v>
      </c>
      <c r="H242" s="81"/>
    </row>
    <row r="243" spans="1:8" x14ac:dyDescent="0.25">
      <c r="A243" s="81"/>
      <c r="B243" s="91">
        <v>0.50000000000001199</v>
      </c>
      <c r="C243" s="92">
        <f>(('Bilance větrané místnosti'!$F$11*'Bilance větrané místnosti'!$F$14)+('Bilance větrané místnosti'!$F$12*'Bilance větrané místnosti'!$F$15))</f>
        <v>0.45875321137591962</v>
      </c>
      <c r="D243" s="96">
        <f t="shared" ref="D243:D274" si="13">+D188</f>
        <v>580</v>
      </c>
      <c r="E243" s="92">
        <f t="shared" si="11"/>
        <v>1.6666666666666666E-2</v>
      </c>
      <c r="F243" s="95">
        <f>(((F242/100)*(EXP((-D243/'Bilance větrané místnosti'!$F$10)*E243)))+(((C243/D243)+('Bilance větrané místnosti'!$F$17/100/10000))*(1-(EXP((-D243/'Bilance větrané místnosti'!$F$10)*E243)))))*100</f>
        <v>0.13307732105633324</v>
      </c>
      <c r="G243" s="96">
        <f t="shared" si="10"/>
        <v>1330.7732105633324</v>
      </c>
      <c r="H243" s="81"/>
    </row>
    <row r="244" spans="1:8" x14ac:dyDescent="0.25">
      <c r="A244" s="81"/>
      <c r="B244" s="91">
        <v>0.50069444444445699</v>
      </c>
      <c r="C244" s="92">
        <f>(('Bilance větrané místnosti'!$F$11*'Bilance větrané místnosti'!$F$14)+('Bilance větrané místnosti'!$F$12*'Bilance větrané místnosti'!$F$15))</f>
        <v>0.45875321137591962</v>
      </c>
      <c r="D244" s="96">
        <f t="shared" si="13"/>
        <v>580</v>
      </c>
      <c r="E244" s="92">
        <f t="shared" si="11"/>
        <v>1.6666666666666666E-2</v>
      </c>
      <c r="F244" s="95">
        <f>(((F243/100)*(EXP((-D244/'Bilance větrané místnosti'!$F$10)*E244)))+(((C244/D244)+('Bilance větrané místnosti'!$F$17/100/10000))*(1-(EXP((-D244/'Bilance větrané místnosti'!$F$10)*E244)))))*100</f>
        <v>0.13311593470983807</v>
      </c>
      <c r="G244" s="96">
        <f t="shared" si="10"/>
        <v>1331.1593470983807</v>
      </c>
      <c r="H244" s="81"/>
    </row>
    <row r="245" spans="1:8" x14ac:dyDescent="0.25">
      <c r="A245" s="81"/>
      <c r="B245" s="91">
        <v>0.50138888888890099</v>
      </c>
      <c r="C245" s="92">
        <f>(('Bilance větrané místnosti'!$F$11*'Bilance větrané místnosti'!$F$14)+('Bilance větrané místnosti'!$F$12*'Bilance větrané místnosti'!$F$15))</f>
        <v>0.45875321137591962</v>
      </c>
      <c r="D245" s="96">
        <f t="shared" si="13"/>
        <v>580</v>
      </c>
      <c r="E245" s="92">
        <f t="shared" si="11"/>
        <v>1.6666666666666666E-2</v>
      </c>
      <c r="F245" s="95">
        <f>(((F244/100)*(EXP((-D245/'Bilance větrané místnosti'!$F$10)*E245)))+(((C245/D245)+('Bilance větrané místnosti'!$F$17/100/10000))*(1-(EXP((-D245/'Bilance větrané místnosti'!$F$10)*E245)))))*100</f>
        <v>0.13315308379944532</v>
      </c>
      <c r="G245" s="96">
        <f t="shared" si="10"/>
        <v>1331.5308379944531</v>
      </c>
      <c r="H245" s="81"/>
    </row>
    <row r="246" spans="1:8" x14ac:dyDescent="0.25">
      <c r="A246" s="81"/>
      <c r="B246" s="91">
        <v>0.50208333333334598</v>
      </c>
      <c r="C246" s="92">
        <f>(('Bilance větrané místnosti'!$F$11*'Bilance větrané místnosti'!$F$14)+('Bilance větrané místnosti'!$F$12*'Bilance větrané místnosti'!$F$15))</f>
        <v>0.45875321137591962</v>
      </c>
      <c r="D246" s="96">
        <f t="shared" si="13"/>
        <v>580</v>
      </c>
      <c r="E246" s="92">
        <f t="shared" si="11"/>
        <v>1.6666666666666666E-2</v>
      </c>
      <c r="F246" s="95">
        <f>(((F245/100)*(EXP((-D246/'Bilance větrané místnosti'!$F$10)*E246)))+(((C246/D246)+('Bilance větrané místnosti'!$F$17/100/10000))*(1-(EXP((-D246/'Bilance větrané místnosti'!$F$10)*E246)))))*100</f>
        <v>0.13318882387409212</v>
      </c>
      <c r="G246" s="96">
        <f t="shared" si="10"/>
        <v>1331.8882387409212</v>
      </c>
      <c r="H246" s="81"/>
    </row>
    <row r="247" spans="1:8" x14ac:dyDescent="0.25">
      <c r="A247" s="81"/>
      <c r="B247" s="91">
        <v>0.50277777777778998</v>
      </c>
      <c r="C247" s="92">
        <f>(('Bilance větrané místnosti'!$F$11*'Bilance větrané místnosti'!$F$14)+('Bilance větrané místnosti'!$F$12*'Bilance větrané místnosti'!$F$15))</f>
        <v>0.45875321137591962</v>
      </c>
      <c r="D247" s="96">
        <f t="shared" si="13"/>
        <v>580</v>
      </c>
      <c r="E247" s="92">
        <f t="shared" si="11"/>
        <v>1.6666666666666666E-2</v>
      </c>
      <c r="F247" s="95">
        <f>(((F246/100)*(EXP((-D247/'Bilance větrané místnosti'!$F$10)*E247)))+(((C247/D247)+('Bilance větrané místnosti'!$F$17/100/10000))*(1-(EXP((-D247/'Bilance větrané místnosti'!$F$10)*E247)))))*100</f>
        <v>0.13322320837581916</v>
      </c>
      <c r="G247" s="96">
        <f t="shared" si="10"/>
        <v>1332.2320837581917</v>
      </c>
      <c r="H247" s="81"/>
    </row>
    <row r="248" spans="1:8" x14ac:dyDescent="0.25">
      <c r="A248" s="81"/>
      <c r="B248" s="91">
        <v>0.50347222222223498</v>
      </c>
      <c r="C248" s="92">
        <f>(('Bilance větrané místnosti'!$F$11*'Bilance větrané místnosti'!$F$14)+('Bilance větrané místnosti'!$F$12*'Bilance větrané místnosti'!$F$15))</f>
        <v>0.45875321137591962</v>
      </c>
      <c r="D248" s="96">
        <f t="shared" si="13"/>
        <v>580</v>
      </c>
      <c r="E248" s="92">
        <f t="shared" si="11"/>
        <v>1.6666666666666666E-2</v>
      </c>
      <c r="F248" s="95">
        <f>(((F247/100)*(EXP((-D248/'Bilance větrané místnosti'!$F$10)*E248)))+(((C248/D248)+('Bilance větrané místnosti'!$F$17/100/10000))*(1-(EXP((-D248/'Bilance větrané místnosti'!$F$10)*E248)))))*100</f>
        <v>0.13325628871968248</v>
      </c>
      <c r="G248" s="96">
        <f t="shared" si="10"/>
        <v>1332.5628871968247</v>
      </c>
      <c r="H248" s="81"/>
    </row>
    <row r="249" spans="1:8" x14ac:dyDescent="0.25">
      <c r="A249" s="81"/>
      <c r="B249" s="91">
        <v>0.50416666666667898</v>
      </c>
      <c r="C249" s="92">
        <f>(('Bilance větrané místnosti'!$F$11*'Bilance větrané místnosti'!$F$14)+('Bilance větrané místnosti'!$F$12*'Bilance větrané místnosti'!$F$15))</f>
        <v>0.45875321137591962</v>
      </c>
      <c r="D249" s="96">
        <f t="shared" si="13"/>
        <v>580</v>
      </c>
      <c r="E249" s="92">
        <f t="shared" si="11"/>
        <v>1.6666666666666666E-2</v>
      </c>
      <c r="F249" s="95">
        <f>(((F248/100)*(EXP((-D249/'Bilance větrané místnosti'!$F$10)*E249)))+(((C249/D249)+('Bilance větrané místnosti'!$F$17/100/10000))*(1-(EXP((-D249/'Bilance větrané místnosti'!$F$10)*E249)))))*100</f>
        <v>0.13328811437063426</v>
      </c>
      <c r="G249" s="96">
        <f t="shared" si="10"/>
        <v>1332.8811437063425</v>
      </c>
      <c r="H249" s="81"/>
    </row>
    <row r="250" spans="1:8" x14ac:dyDescent="0.25">
      <c r="A250" s="81"/>
      <c r="B250" s="91">
        <v>0.50486111111112397</v>
      </c>
      <c r="C250" s="92">
        <f>(('Bilance větrané místnosti'!$F$11*'Bilance větrané místnosti'!$F$14)+('Bilance větrané místnosti'!$F$12*'Bilance větrané místnosti'!$F$15))</f>
        <v>0.45875321137591962</v>
      </c>
      <c r="D250" s="96">
        <f t="shared" si="13"/>
        <v>580</v>
      </c>
      <c r="E250" s="92">
        <f t="shared" si="11"/>
        <v>1.6666666666666666E-2</v>
      </c>
      <c r="F250" s="95">
        <f>(((F249/100)*(EXP((-D250/'Bilance větrané místnosti'!$F$10)*E250)))+(((C250/D250)+('Bilance větrané místnosti'!$F$17/100/10000))*(1-(EXP((-D250/'Bilance větrané místnosti'!$F$10)*E250)))))*100</f>
        <v>0.13331873291748761</v>
      </c>
      <c r="G250" s="96">
        <f t="shared" si="10"/>
        <v>1333.1873291748761</v>
      </c>
      <c r="H250" s="81"/>
    </row>
    <row r="251" spans="1:8" x14ac:dyDescent="0.25">
      <c r="A251" s="81"/>
      <c r="B251" s="91">
        <v>0.50555555555556797</v>
      </c>
      <c r="C251" s="92">
        <f>(('Bilance větrané místnosti'!$F$11*'Bilance větrané místnosti'!$F$14)+('Bilance větrané místnosti'!$F$12*'Bilance větrané místnosti'!$F$15))</f>
        <v>0.45875321137591962</v>
      </c>
      <c r="D251" s="96">
        <f t="shared" si="13"/>
        <v>580</v>
      </c>
      <c r="E251" s="92">
        <f t="shared" si="11"/>
        <v>1.6666666666666666E-2</v>
      </c>
      <c r="F251" s="95">
        <f>(((F250/100)*(EXP((-D251/'Bilance větrané místnosti'!$F$10)*E251)))+(((C251/D251)+('Bilance větrané místnosti'!$F$17/100/10000))*(1-(EXP((-D251/'Bilance větrané místnosti'!$F$10)*E251)))))*100</f>
        <v>0.13334819014407606</v>
      </c>
      <c r="G251" s="96">
        <f t="shared" si="10"/>
        <v>1333.4819014407606</v>
      </c>
      <c r="H251" s="81"/>
    </row>
    <row r="252" spans="1:8" x14ac:dyDescent="0.25">
      <c r="A252" s="81"/>
      <c r="B252" s="91">
        <v>0.50625000000001297</v>
      </c>
      <c r="C252" s="92">
        <f>(('Bilance větrané místnosti'!$F$11*'Bilance větrané místnosti'!$F$14)+('Bilance větrané místnosti'!$F$12*'Bilance větrané místnosti'!$F$15))</f>
        <v>0.45875321137591962</v>
      </c>
      <c r="D252" s="96">
        <f t="shared" si="13"/>
        <v>580</v>
      </c>
      <c r="E252" s="92">
        <f t="shared" si="11"/>
        <v>1.6666666666666666E-2</v>
      </c>
      <c r="F252" s="95">
        <f>(((F251/100)*(EXP((-D252/'Bilance větrané místnosti'!$F$10)*E252)))+(((C252/D252)+('Bilance větrané místnosti'!$F$17/100/10000))*(1-(EXP((-D252/'Bilance větrané místnosti'!$F$10)*E252)))))*100</f>
        <v>0.13337653009771394</v>
      </c>
      <c r="G252" s="96">
        <f t="shared" si="10"/>
        <v>1333.7653009771393</v>
      </c>
      <c r="H252" s="81"/>
    </row>
    <row r="253" spans="1:8" x14ac:dyDescent="0.25">
      <c r="A253" s="81"/>
      <c r="B253" s="91">
        <v>0.50694444444445697</v>
      </c>
      <c r="C253" s="92">
        <f>(('Bilance větrané místnosti'!$F$11*'Bilance větrané místnosti'!$F$14)+('Bilance větrané místnosti'!$F$12*'Bilance větrané místnosti'!$F$15))</f>
        <v>0.45875321137591962</v>
      </c>
      <c r="D253" s="96">
        <f t="shared" si="13"/>
        <v>580</v>
      </c>
      <c r="E253" s="92">
        <f t="shared" si="11"/>
        <v>1.6666666666666666E-2</v>
      </c>
      <c r="F253" s="95">
        <f>(((F252/100)*(EXP((-D253/'Bilance větrané místnosti'!$F$10)*E253)))+(((C253/D253)+('Bilance větrané místnosti'!$F$17/100/10000))*(1-(EXP((-D253/'Bilance větrané místnosti'!$F$10)*E253)))))*100</f>
        <v>0.13340379515506023</v>
      </c>
      <c r="G253" s="96">
        <f t="shared" si="10"/>
        <v>1334.0379515506024</v>
      </c>
      <c r="H253" s="81"/>
    </row>
    <row r="254" spans="1:8" x14ac:dyDescent="0.25">
      <c r="A254" s="81"/>
      <c r="B254" s="91">
        <v>0.50763888888890196</v>
      </c>
      <c r="C254" s="92">
        <f>(('Bilance větrané místnosti'!$F$11*'Bilance větrané místnosti'!$F$14)+('Bilance větrané místnosti'!$F$12*'Bilance větrané místnosti'!$F$15))</f>
        <v>0.45875321137591962</v>
      </c>
      <c r="D254" s="96">
        <f t="shared" si="13"/>
        <v>580</v>
      </c>
      <c r="E254" s="92">
        <f t="shared" si="11"/>
        <v>1.6666666666666666E-2</v>
      </c>
      <c r="F254" s="95">
        <f>(((F253/100)*(EXP((-D254/'Bilance větrané místnosti'!$F$10)*E254)))+(((C254/D254)+('Bilance větrané místnosti'!$F$17/100/10000))*(1-(EXP((-D254/'Bilance větrané místnosti'!$F$10)*E254)))))*100</f>
        <v>0.13343002608548429</v>
      </c>
      <c r="G254" s="96">
        <f t="shared" si="10"/>
        <v>1334.3002608548429</v>
      </c>
      <c r="H254" s="81"/>
    </row>
    <row r="255" spans="1:8" x14ac:dyDescent="0.25">
      <c r="A255" s="81"/>
      <c r="B255" s="91">
        <v>0.50833333333334596</v>
      </c>
      <c r="C255" s="92">
        <f>(('Bilance větrané místnosti'!$F$11*'Bilance větrané místnosti'!$F$14)+('Bilance větrané místnosti'!$F$12*'Bilance větrané místnosti'!$F$15))</f>
        <v>0.45875321137591962</v>
      </c>
      <c r="D255" s="96">
        <f t="shared" si="13"/>
        <v>580</v>
      </c>
      <c r="E255" s="92">
        <f t="shared" si="11"/>
        <v>1.6666666666666666E-2</v>
      </c>
      <c r="F255" s="95">
        <f>(((F254/100)*(EXP((-D255/'Bilance větrané místnosti'!$F$10)*E255)))+(((C255/D255)+('Bilance větrané místnosti'!$F$17/100/10000))*(1-(EXP((-D255/'Bilance větrané místnosti'!$F$10)*E255)))))*100</f>
        <v>0.13345526211202824</v>
      </c>
      <c r="G255" s="96">
        <f t="shared" si="10"/>
        <v>1334.5526211202823</v>
      </c>
      <c r="H255" s="81"/>
    </row>
    <row r="256" spans="1:8" x14ac:dyDescent="0.25">
      <c r="A256" s="81"/>
      <c r="B256" s="91">
        <v>0.50902777777779096</v>
      </c>
      <c r="C256" s="92">
        <f>(('Bilance větrané místnosti'!$F$11*'Bilance větrané místnosti'!$F$14)+('Bilance větrané místnosti'!$F$12*'Bilance větrané místnosti'!$F$15))</f>
        <v>0.45875321137591962</v>
      </c>
      <c r="D256" s="96">
        <f t="shared" si="13"/>
        <v>580</v>
      </c>
      <c r="E256" s="92">
        <f t="shared" si="11"/>
        <v>1.6666666666666666E-2</v>
      </c>
      <c r="F256" s="95">
        <f>(((F255/100)*(EXP((-D256/'Bilance větrané místnosti'!$F$10)*E256)))+(((C256/D256)+('Bilance větrané místnosti'!$F$17/100/10000))*(1-(EXP((-D256/'Bilance větrané místnosti'!$F$10)*E256)))))*100</f>
        <v>0.13347954097005688</v>
      </c>
      <c r="G256" s="96">
        <f t="shared" si="10"/>
        <v>1334.7954097005688</v>
      </c>
      <c r="H256" s="81"/>
    </row>
    <row r="257" spans="1:8" x14ac:dyDescent="0.25">
      <c r="A257" s="81"/>
      <c r="B257" s="91">
        <v>0.50972222222223496</v>
      </c>
      <c r="C257" s="92">
        <f>(('Bilance větrané místnosti'!$F$11*'Bilance větrané místnosti'!$F$14)+('Bilance větrané místnosti'!$F$12*'Bilance větrané místnosti'!$F$15))</f>
        <v>0.45875321137591962</v>
      </c>
      <c r="D257" s="96">
        <f t="shared" si="13"/>
        <v>580</v>
      </c>
      <c r="E257" s="92">
        <f t="shared" si="11"/>
        <v>1.6666666666666666E-2</v>
      </c>
      <c r="F257" s="95">
        <f>(((F256/100)*(EXP((-D257/'Bilance větrané místnosti'!$F$10)*E257)))+(((C257/D257)+('Bilance větrané místnosti'!$F$17/100/10000))*(1-(EXP((-D257/'Bilance větrané místnosti'!$F$10)*E257)))))*100</f>
        <v>0.13350289896368356</v>
      </c>
      <c r="G257" s="96">
        <f t="shared" si="10"/>
        <v>1335.0289896368356</v>
      </c>
      <c r="H257" s="81"/>
    </row>
    <row r="258" spans="1:8" x14ac:dyDescent="0.25">
      <c r="A258" s="81"/>
      <c r="B258" s="91">
        <v>0.51041666666667995</v>
      </c>
      <c r="C258" s="92">
        <f>(('Bilance větrané místnosti'!$F$11*'Bilance větrané místnosti'!$F$14)+('Bilance větrané místnosti'!$F$12*'Bilance větrané místnosti'!$F$15))</f>
        <v>0.45875321137591962</v>
      </c>
      <c r="D258" s="96">
        <f t="shared" si="13"/>
        <v>580</v>
      </c>
      <c r="E258" s="92">
        <f t="shared" si="11"/>
        <v>1.6666666666666666E-2</v>
      </c>
      <c r="F258" s="95">
        <f>(((F257/100)*(EXP((-D258/'Bilance větrané místnosti'!$F$10)*E258)))+(((C258/D258)+('Bilance větrané místnosti'!$F$17/100/10000))*(1-(EXP((-D258/'Bilance větrané místnosti'!$F$10)*E258)))))*100</f>
        <v>0.13352537102005541</v>
      </c>
      <c r="G258" s="96">
        <f t="shared" si="10"/>
        <v>1335.253710200554</v>
      </c>
      <c r="H258" s="81"/>
    </row>
    <row r="259" spans="1:8" x14ac:dyDescent="0.25">
      <c r="A259" s="81"/>
      <c r="B259" s="91">
        <v>0.51111111111112395</v>
      </c>
      <c r="C259" s="92">
        <f>(('Bilance větrané místnosti'!$F$11*'Bilance větrané místnosti'!$F$14)+('Bilance větrané místnosti'!$F$12*'Bilance větrané místnosti'!$F$15))</f>
        <v>0.45875321137591962</v>
      </c>
      <c r="D259" s="96">
        <f t="shared" si="13"/>
        <v>580</v>
      </c>
      <c r="E259" s="92">
        <f t="shared" si="11"/>
        <v>1.6666666666666666E-2</v>
      </c>
      <c r="F259" s="95">
        <f>(((F258/100)*(EXP((-D259/'Bilance větrané místnosti'!$F$10)*E259)))+(((C259/D259)+('Bilance větrané místnosti'!$F$17/100/10000))*(1-(EXP((-D259/'Bilance větrané místnosti'!$F$10)*E259)))))*100</f>
        <v>0.13354699074157986</v>
      </c>
      <c r="G259" s="96">
        <f t="shared" ref="G259:G288" si="14">F259*10000</f>
        <v>1335.4699074157986</v>
      </c>
      <c r="H259" s="81"/>
    </row>
    <row r="260" spans="1:8" x14ac:dyDescent="0.25">
      <c r="A260" s="81"/>
      <c r="B260" s="91">
        <v>0.51180555555556895</v>
      </c>
      <c r="C260" s="92">
        <f>(('Bilance větrané místnosti'!$F$11*'Bilance větrané místnosti'!$F$14)+('Bilance větrané místnosti'!$F$12*'Bilance větrané místnosti'!$F$15))</f>
        <v>0.45875321137591962</v>
      </c>
      <c r="D260" s="96">
        <f t="shared" si="13"/>
        <v>580</v>
      </c>
      <c r="E260" s="92">
        <f t="shared" ref="E260:E288" si="15">1/60</f>
        <v>1.6666666666666666E-2</v>
      </c>
      <c r="F260" s="95">
        <f>(((F259/100)*(EXP((-D260/'Bilance větrané místnosti'!$F$10)*E260)))+(((C260/D260)+('Bilance větrané místnosti'!$F$17/100/10000))*(1-(EXP((-D260/'Bilance větrané místnosti'!$F$10)*E260)))))*100</f>
        <v>0.13356779045617034</v>
      </c>
      <c r="G260" s="96">
        <f t="shared" si="14"/>
        <v>1335.6779045617034</v>
      </c>
      <c r="H260" s="81"/>
    </row>
    <row r="261" spans="1:8" x14ac:dyDescent="0.25">
      <c r="A261" s="81"/>
      <c r="B261" s="91">
        <v>0.51250000000001295</v>
      </c>
      <c r="C261" s="92">
        <f>(('Bilance větrané místnosti'!$F$11*'Bilance větrané místnosti'!$F$14)+('Bilance větrané místnosti'!$F$12*'Bilance větrané místnosti'!$F$15))</f>
        <v>0.45875321137591962</v>
      </c>
      <c r="D261" s="96">
        <f t="shared" si="13"/>
        <v>580</v>
      </c>
      <c r="E261" s="92">
        <f t="shared" si="15"/>
        <v>1.6666666666666666E-2</v>
      </c>
      <c r="F261" s="95">
        <f>(((F260/100)*(EXP((-D261/'Bilance větrané místnosti'!$F$10)*E261)))+(((C261/D261)+('Bilance větrané místnosti'!$F$17/100/10000))*(1-(EXP((-D261/'Bilance větrané místnosti'!$F$10)*E261)))))*100</f>
        <v>0.13358780126558603</v>
      </c>
      <c r="G261" s="96">
        <f t="shared" si="14"/>
        <v>1335.8780126558604</v>
      </c>
      <c r="H261" s="81"/>
    </row>
    <row r="262" spans="1:8" x14ac:dyDescent="0.25">
      <c r="A262" s="81"/>
      <c r="B262" s="91">
        <v>0.51319444444445805</v>
      </c>
      <c r="C262" s="92">
        <f>(('Bilance větrané místnosti'!$F$11*'Bilance větrané místnosti'!$F$14)+('Bilance větrané místnosti'!$F$12*'Bilance větrané místnosti'!$F$15))</f>
        <v>0.45875321137591962</v>
      </c>
      <c r="D262" s="96">
        <f t="shared" si="13"/>
        <v>580</v>
      </c>
      <c r="E262" s="92">
        <f t="shared" si="15"/>
        <v>1.6666666666666666E-2</v>
      </c>
      <c r="F262" s="95">
        <f>(((F261/100)*(EXP((-D262/'Bilance větrané místnosti'!$F$10)*E262)))+(((C262/D262)+('Bilance větrané místnosti'!$F$17/100/10000))*(1-(EXP((-D262/'Bilance větrané místnosti'!$F$10)*E262)))))*100</f>
        <v>0.13360705309193815</v>
      </c>
      <c r="G262" s="96">
        <f t="shared" si="14"/>
        <v>1336.0705309193816</v>
      </c>
      <c r="H262" s="81"/>
    </row>
    <row r="263" spans="1:8" x14ac:dyDescent="0.25">
      <c r="A263" s="81"/>
      <c r="B263" s="91">
        <v>0.51388888888890205</v>
      </c>
      <c r="C263" s="92">
        <f>(('Bilance větrané místnosti'!$F$11*'Bilance větrané místnosti'!$F$14)+('Bilance větrané místnosti'!$F$12*'Bilance větrané místnosti'!$F$15))</f>
        <v>0.45875321137591962</v>
      </c>
      <c r="D263" s="96">
        <f t="shared" si="13"/>
        <v>580</v>
      </c>
      <c r="E263" s="92">
        <f t="shared" si="15"/>
        <v>1.6666666666666666E-2</v>
      </c>
      <c r="F263" s="95">
        <f>(((F262/100)*(EXP((-D263/'Bilance větrané místnosti'!$F$10)*E263)))+(((C263/D263)+('Bilance větrané místnosti'!$F$17/100/10000))*(1-(EXP((-D263/'Bilance větrané místnosti'!$F$10)*E263)))))*100</f>
        <v>0.13362557472243264</v>
      </c>
      <c r="G263" s="96">
        <f t="shared" si="14"/>
        <v>1336.2557472243263</v>
      </c>
      <c r="H263" s="81"/>
    </row>
    <row r="264" spans="1:8" x14ac:dyDescent="0.25">
      <c r="A264" s="81"/>
      <c r="B264" s="91">
        <v>0.51458333333334705</v>
      </c>
      <c r="C264" s="92">
        <f>(('Bilance větrané místnosti'!$F$11*'Bilance větrané místnosti'!$F$14)+('Bilance větrané místnosti'!$F$12*'Bilance větrané místnosti'!$F$15))</f>
        <v>0.45875321137591962</v>
      </c>
      <c r="D264" s="96">
        <f t="shared" si="13"/>
        <v>580</v>
      </c>
      <c r="E264" s="92">
        <f t="shared" si="15"/>
        <v>1.6666666666666666E-2</v>
      </c>
      <c r="F264" s="95">
        <f>(((F263/100)*(EXP((-D264/'Bilance větrané místnosti'!$F$10)*E264)))+(((C264/D264)+('Bilance větrané místnosti'!$F$17/100/10000))*(1-(EXP((-D264/'Bilance větrané místnosti'!$F$10)*E264)))))*100</f>
        <v>0.13364339385241542</v>
      </c>
      <c r="G264" s="96">
        <f t="shared" si="14"/>
        <v>1336.4339385241542</v>
      </c>
      <c r="H264" s="81"/>
    </row>
    <row r="265" spans="1:8" x14ac:dyDescent="0.25">
      <c r="A265" s="81"/>
      <c r="B265" s="91">
        <v>0.51527777777779105</v>
      </c>
      <c r="C265" s="92">
        <f>(('Bilance větrané místnosti'!$F$11*'Bilance větrané místnosti'!$F$14)+('Bilance větrané místnosti'!$F$12*'Bilance větrané místnosti'!$F$15))</f>
        <v>0.45875321137591962</v>
      </c>
      <c r="D265" s="96">
        <f t="shared" si="13"/>
        <v>580</v>
      </c>
      <c r="E265" s="92">
        <f t="shared" si="15"/>
        <v>1.6666666666666666E-2</v>
      </c>
      <c r="F265" s="95">
        <f>(((F264/100)*(EXP((-D265/'Bilance větrané místnosti'!$F$10)*E265)))+(((C265/D265)+('Bilance větrané místnosti'!$F$17/100/10000))*(1-(EXP((-D265/'Bilance větrané místnosti'!$F$10)*E265)))))*100</f>
        <v>0.13366053712678522</v>
      </c>
      <c r="G265" s="96">
        <f t="shared" si="14"/>
        <v>1336.6053712678522</v>
      </c>
      <c r="H265" s="81"/>
    </row>
    <row r="266" spans="1:8" x14ac:dyDescent="0.25">
      <c r="A266" s="81"/>
      <c r="B266" s="91">
        <v>0.51597222222223604</v>
      </c>
      <c r="C266" s="92">
        <f>(('Bilance větrané místnosti'!$F$11*'Bilance větrané místnosti'!$F$14)+('Bilance větrané místnosti'!$F$12*'Bilance větrané místnosti'!$F$15))</f>
        <v>0.45875321137591962</v>
      </c>
      <c r="D266" s="96">
        <f t="shared" si="13"/>
        <v>580</v>
      </c>
      <c r="E266" s="92">
        <f t="shared" si="15"/>
        <v>1.6666666666666666E-2</v>
      </c>
      <c r="F266" s="95">
        <f>(((F265/100)*(EXP((-D266/'Bilance větrané místnosti'!$F$10)*E266)))+(((C266/D266)+('Bilance větrané místnosti'!$F$17/100/10000))*(1-(EXP((-D266/'Bilance větrané místnosti'!$F$10)*E266)))))*100</f>
        <v>0.13367703017983565</v>
      </c>
      <c r="G266" s="96">
        <f t="shared" si="14"/>
        <v>1336.7703017983565</v>
      </c>
      <c r="H266" s="81"/>
    </row>
    <row r="267" spans="1:8" x14ac:dyDescent="0.25">
      <c r="A267" s="81"/>
      <c r="B267" s="91">
        <v>0.51666666666668004</v>
      </c>
      <c r="C267" s="92">
        <f>(('Bilance větrané místnosti'!$F$11*'Bilance větrané místnosti'!$F$14)+('Bilance větrané místnosti'!$F$12*'Bilance větrané místnosti'!$F$15))</f>
        <v>0.45875321137591962</v>
      </c>
      <c r="D267" s="96">
        <f t="shared" si="13"/>
        <v>580</v>
      </c>
      <c r="E267" s="92">
        <f t="shared" si="15"/>
        <v>1.6666666666666666E-2</v>
      </c>
      <c r="F267" s="95">
        <f>(((F266/100)*(EXP((-D267/'Bilance větrané místnosti'!$F$10)*E267)))+(((C267/D267)+('Bilance větrané místnosti'!$F$17/100/10000))*(1-(EXP((-D267/'Bilance větrané místnosti'!$F$10)*E267)))))*100</f>
        <v>0.13369289767358603</v>
      </c>
      <c r="G267" s="96">
        <f t="shared" si="14"/>
        <v>1336.9289767358603</v>
      </c>
      <c r="H267" s="81"/>
    </row>
    <row r="268" spans="1:8" x14ac:dyDescent="0.25">
      <c r="A268" s="81"/>
      <c r="B268" s="91">
        <v>0.51736111111112504</v>
      </c>
      <c r="C268" s="92">
        <f>(('Bilance větrané místnosti'!$F$11*'Bilance větrané místnosti'!$F$14)+('Bilance větrané místnosti'!$F$12*'Bilance větrané místnosti'!$F$15))</f>
        <v>0.45875321137591962</v>
      </c>
      <c r="D268" s="96">
        <f t="shared" si="13"/>
        <v>580</v>
      </c>
      <c r="E268" s="92">
        <f t="shared" si="15"/>
        <v>1.6666666666666666E-2</v>
      </c>
      <c r="F268" s="95">
        <f>(((F267/100)*(EXP((-D268/'Bilance větrané místnosti'!$F$10)*E268)))+(((C268/D268)+('Bilance větrané místnosti'!$F$17/100/10000))*(1-(EXP((-D268/'Bilance větrané místnosti'!$F$10)*E268)))))*100</f>
        <v>0.13370816333465851</v>
      </c>
      <c r="G268" s="96">
        <f t="shared" si="14"/>
        <v>1337.0816333465852</v>
      </c>
      <c r="H268" s="81"/>
    </row>
    <row r="269" spans="1:8" x14ac:dyDescent="0.25">
      <c r="A269" s="81"/>
      <c r="B269" s="91">
        <v>0.51805555555556904</v>
      </c>
      <c r="C269" s="92">
        <f>(('Bilance větrané místnosti'!$F$11*'Bilance větrané místnosti'!$F$14)+('Bilance větrané místnosti'!$F$12*'Bilance větrané místnosti'!$F$15))</f>
        <v>0.45875321137591962</v>
      </c>
      <c r="D269" s="96">
        <f t="shared" si="13"/>
        <v>580</v>
      </c>
      <c r="E269" s="92">
        <f t="shared" si="15"/>
        <v>1.6666666666666666E-2</v>
      </c>
      <c r="F269" s="95">
        <f>(((F268/100)*(EXP((-D269/'Bilance větrané místnosti'!$F$10)*E269)))+(((C269/D269)+('Bilance větrané místnosti'!$F$17/100/10000))*(1-(EXP((-D269/'Bilance větrané místnosti'!$F$10)*E269)))))*100</f>
        <v>0.13372284998975645</v>
      </c>
      <c r="G269" s="96">
        <f t="shared" si="14"/>
        <v>1337.2284998975645</v>
      </c>
      <c r="H269" s="81"/>
    </row>
    <row r="270" spans="1:8" x14ac:dyDescent="0.25">
      <c r="A270" s="81"/>
      <c r="B270" s="91">
        <v>0.51875000000001403</v>
      </c>
      <c r="C270" s="92">
        <f>(('Bilance větrané místnosti'!$F$11*'Bilance větrané místnosti'!$F$14)+('Bilance větrané místnosti'!$F$12*'Bilance větrané místnosti'!$F$15))</f>
        <v>0.45875321137591962</v>
      </c>
      <c r="D270" s="96">
        <f t="shared" si="13"/>
        <v>580</v>
      </c>
      <c r="E270" s="92">
        <f t="shared" si="15"/>
        <v>1.6666666666666666E-2</v>
      </c>
      <c r="F270" s="95">
        <f>(((F269/100)*(EXP((-D270/'Bilance větrané místnosti'!$F$10)*E270)))+(((C270/D270)+('Bilance větrané místnosti'!$F$17/100/10000))*(1-(EXP((-D270/'Bilance větrané místnosti'!$F$10)*E270)))))*100</f>
        <v>0.133736979599797</v>
      </c>
      <c r="G270" s="96">
        <f t="shared" si="14"/>
        <v>1337.36979599797</v>
      </c>
      <c r="H270" s="81"/>
    </row>
    <row r="271" spans="1:8" x14ac:dyDescent="0.25">
      <c r="A271" s="81"/>
      <c r="B271" s="91">
        <v>0.51944444444445803</v>
      </c>
      <c r="C271" s="92">
        <f>(('Bilance větrané místnosti'!$F$11*'Bilance větrané místnosti'!$F$14)+('Bilance větrané místnosti'!$F$12*'Bilance větrané místnosti'!$F$15))</f>
        <v>0.45875321137591962</v>
      </c>
      <c r="D271" s="96">
        <f t="shared" si="13"/>
        <v>580</v>
      </c>
      <c r="E271" s="92">
        <f t="shared" si="15"/>
        <v>1.6666666666666666E-2</v>
      </c>
      <c r="F271" s="95">
        <f>(((F270/100)*(EXP((-D271/'Bilance větrané místnosti'!$F$10)*E271)))+(((C271/D271)+('Bilance větrané místnosti'!$F$17/100/10000))*(1-(EXP((-D271/'Bilance větrané místnosti'!$F$10)*E271)))))*100</f>
        <v>0.13375057329274931</v>
      </c>
      <c r="G271" s="96">
        <f t="shared" si="14"/>
        <v>1337.505732927493</v>
      </c>
      <c r="H271" s="81"/>
    </row>
    <row r="272" spans="1:8" x14ac:dyDescent="0.25">
      <c r="A272" s="81"/>
      <c r="B272" s="91">
        <v>0.52013888888890303</v>
      </c>
      <c r="C272" s="92">
        <f>(('Bilance větrané místnosti'!$F$11*'Bilance větrané místnosti'!$F$14)+('Bilance větrané místnosti'!$F$12*'Bilance větrané místnosti'!$F$15))</f>
        <v>0.45875321137591962</v>
      </c>
      <c r="D272" s="96">
        <f t="shared" si="13"/>
        <v>580</v>
      </c>
      <c r="E272" s="92">
        <f t="shared" si="15"/>
        <v>1.6666666666666666E-2</v>
      </c>
      <c r="F272" s="95">
        <f>(((F271/100)*(EXP((-D272/'Bilance větrané místnosti'!$F$10)*E272)))+(((C272/D272)+('Bilance větrané místnosti'!$F$17/100/10000))*(1-(EXP((-D272/'Bilance větrané místnosti'!$F$10)*E272)))))*100</f>
        <v>0.13376365139522714</v>
      </c>
      <c r="G272" s="96">
        <f t="shared" si="14"/>
        <v>1337.6365139522713</v>
      </c>
      <c r="H272" s="81"/>
    </row>
    <row r="273" spans="1:8" x14ac:dyDescent="0.25">
      <c r="A273" s="81"/>
      <c r="B273" s="91">
        <v>0.52083333333334703</v>
      </c>
      <c r="C273" s="92">
        <f>(('Bilance větrané místnosti'!$F$11*'Bilance větrané místnosti'!$F$14)+('Bilance větrané místnosti'!$F$12*'Bilance větrané místnosti'!$F$15))</f>
        <v>0.45875321137591962</v>
      </c>
      <c r="D273" s="96">
        <f t="shared" si="13"/>
        <v>580</v>
      </c>
      <c r="E273" s="100">
        <f t="shared" si="15"/>
        <v>1.6666666666666666E-2</v>
      </c>
      <c r="F273" s="95">
        <f>(((F272/100)*(EXP((-D273/'Bilance větrané místnosti'!$F$10)*E273)))+(((C273/D273)+('Bilance větrané místnosti'!$F$17/100/10000))*(1-(EXP((-D273/'Bilance větrané místnosti'!$F$10)*E273)))))*100</f>
        <v>0.13377623346288312</v>
      </c>
      <c r="G273" s="101">
        <f t="shared" si="14"/>
        <v>1337.7623346288312</v>
      </c>
      <c r="H273" s="81"/>
    </row>
    <row r="274" spans="1:8" x14ac:dyDescent="0.25">
      <c r="A274" s="81"/>
      <c r="B274" s="91">
        <v>0.52152777777779202</v>
      </c>
      <c r="C274" s="92">
        <f>(('Bilance větrané místnosti'!$F$11*'Bilance větrané místnosti'!$F$14)+('Bilance větrané místnosti'!$F$12*'Bilance větrané místnosti'!$F$15))</f>
        <v>0.45875321137591962</v>
      </c>
      <c r="D274" s="96">
        <f t="shared" si="13"/>
        <v>580</v>
      </c>
      <c r="E274" s="100">
        <f t="shared" si="15"/>
        <v>1.6666666666666666E-2</v>
      </c>
      <c r="F274" s="95">
        <f>(((F273/100)*(EXP((-D274/'Bilance větrané místnosti'!$F$10)*E274)))+(((C274/D274)+('Bilance větrané místnosti'!$F$17/100/10000))*(1-(EXP((-D274/'Bilance větrané místnosti'!$F$10)*E274)))))*100</f>
        <v>0.13378833830965026</v>
      </c>
      <c r="G274" s="101">
        <f t="shared" si="14"/>
        <v>1337.8833830965025</v>
      </c>
      <c r="H274" s="81"/>
    </row>
    <row r="275" spans="1:8" x14ac:dyDescent="0.25">
      <c r="A275" s="81"/>
      <c r="B275" s="91">
        <v>0.52222222222223602</v>
      </c>
      <c r="C275" s="92">
        <f>(('Bilance větrané místnosti'!$F$11*'Bilance větrané místnosti'!$F$14)+('Bilance větrané místnosti'!$F$12*'Bilance větrané místnosti'!$F$15))</f>
        <v>0.45875321137591962</v>
      </c>
      <c r="D275" s="96">
        <f t="shared" ref="D275:D288" si="16">+D220</f>
        <v>580</v>
      </c>
      <c r="E275" s="100">
        <f t="shared" si="15"/>
        <v>1.6666666666666666E-2</v>
      </c>
      <c r="F275" s="95">
        <f>(((F274/100)*(EXP((-D275/'Bilance větrané místnosti'!$F$10)*E275)))+(((C275/D275)+('Bilance větrané místnosti'!$F$17/100/10000))*(1-(EXP((-D275/'Bilance větrané místnosti'!$F$10)*E275)))))*100</f>
        <v>0.13379998403587451</v>
      </c>
      <c r="G275" s="101">
        <f t="shared" si="14"/>
        <v>1337.9998403587451</v>
      </c>
      <c r="H275" s="81"/>
    </row>
    <row r="276" spans="1:8" x14ac:dyDescent="0.25">
      <c r="A276" s="81"/>
      <c r="B276" s="91">
        <v>0.52291666666668102</v>
      </c>
      <c r="C276" s="92">
        <f>(('Bilance větrané místnosti'!$F$11*'Bilance větrané místnosti'!$F$14)+('Bilance větrané místnosti'!$F$12*'Bilance větrané místnosti'!$F$15))</f>
        <v>0.45875321137591962</v>
      </c>
      <c r="D276" s="96">
        <f t="shared" si="16"/>
        <v>580</v>
      </c>
      <c r="E276" s="100">
        <f t="shared" si="15"/>
        <v>1.6666666666666666E-2</v>
      </c>
      <c r="F276" s="95">
        <f>(((F275/100)*(EXP((-D276/'Bilance větrané místnosti'!$F$10)*E276)))+(((C276/D276)+('Bilance větrané místnosti'!$F$17/100/10000))*(1-(EXP((-D276/'Bilance větrané místnosti'!$F$10)*E276)))))*100</f>
        <v>0.13381118805538</v>
      </c>
      <c r="G276" s="101">
        <f t="shared" si="14"/>
        <v>1338.1118805538001</v>
      </c>
      <c r="H276" s="81"/>
    </row>
    <row r="277" spans="1:8" x14ac:dyDescent="0.25">
      <c r="A277" s="81"/>
      <c r="B277" s="91">
        <v>0.52361111111112502</v>
      </c>
      <c r="C277" s="92">
        <f>(('Bilance větrané místnosti'!$F$11*'Bilance větrané místnosti'!$F$14)+('Bilance větrané místnosti'!$F$12*'Bilance větrané místnosti'!$F$15))</f>
        <v>0.45875321137591962</v>
      </c>
      <c r="D277" s="96">
        <f t="shared" si="16"/>
        <v>580</v>
      </c>
      <c r="E277" s="100">
        <f t="shared" si="15"/>
        <v>1.6666666666666666E-2</v>
      </c>
      <c r="F277" s="95">
        <f>(((F276/100)*(EXP((-D277/'Bilance větrané místnosti'!$F$10)*E277)))+(((C277/D277)+('Bilance větrané místnosti'!$F$17/100/10000))*(1-(EXP((-D277/'Bilance větrané místnosti'!$F$10)*E277)))))*100</f>
        <v>0.13382196712150796</v>
      </c>
      <c r="G277" s="101">
        <f t="shared" si="14"/>
        <v>1338.2196712150796</v>
      </c>
      <c r="H277" s="81"/>
    </row>
    <row r="278" spans="1:8" ht="15.75" thickBot="1" x14ac:dyDescent="0.3">
      <c r="A278" s="81"/>
      <c r="B278" s="91">
        <v>0.52430555555557001</v>
      </c>
      <c r="C278" s="92">
        <f>(('Bilance větrané místnosti'!$F$11*'Bilance větrané místnosti'!$F$14)+('Bilance větrané místnosti'!$F$12*'Bilance větrané místnosti'!$F$15))</f>
        <v>0.45875321137591962</v>
      </c>
      <c r="D278" s="96">
        <f t="shared" si="16"/>
        <v>580</v>
      </c>
      <c r="E278" s="100">
        <f t="shared" si="15"/>
        <v>1.6666666666666666E-2</v>
      </c>
      <c r="F278" s="95">
        <f>(((F277/100)*(EXP((-D278/'Bilance větrané místnosti'!$F$10)*E278)))+(((C278/D278)+('Bilance větrané místnosti'!$F$17/100/10000))*(1-(EXP((-D278/'Bilance větrané místnosti'!$F$10)*E278)))))*100</f>
        <v>0.13383233735216796</v>
      </c>
      <c r="G278" s="101">
        <f t="shared" si="14"/>
        <v>1338.3233735216795</v>
      </c>
      <c r="H278" s="81"/>
    </row>
    <row r="279" spans="1:8" x14ac:dyDescent="0.25">
      <c r="A279" s="104"/>
      <c r="B279" s="97">
        <v>0.52500000000001401</v>
      </c>
      <c r="C279" s="98">
        <f>+'Bilance větrané místnosti'!$F$21</f>
        <v>0.44175321137591961</v>
      </c>
      <c r="D279" s="96">
        <f t="shared" si="16"/>
        <v>580</v>
      </c>
      <c r="E279" s="98">
        <f t="shared" si="15"/>
        <v>1.6666666666666666E-2</v>
      </c>
      <c r="F279" s="95">
        <f>(((F278/100)*(EXP((-D279/'Bilance větrané místnosti'!$F$10)*E279)))+(((C279/D279)+('Bilance větrané místnosti'!$F$17/100/10000))*(1-(EXP((-D279/'Bilance větrané místnosti'!$F$10)*E279)))))*100</f>
        <v>0.13373114406162762</v>
      </c>
      <c r="G279" s="99">
        <f t="shared" si="14"/>
        <v>1337.3114406162761</v>
      </c>
      <c r="H279" s="81"/>
    </row>
    <row r="280" spans="1:8" x14ac:dyDescent="0.25">
      <c r="A280" s="105"/>
      <c r="B280" s="97">
        <v>0.52569444444445901</v>
      </c>
      <c r="C280" s="98">
        <f>+'Bilance větrané místnosti'!$F$21</f>
        <v>0.44175321137591961</v>
      </c>
      <c r="D280" s="96">
        <f t="shared" si="16"/>
        <v>580</v>
      </c>
      <c r="E280" s="98">
        <f t="shared" si="15"/>
        <v>1.6666666666666666E-2</v>
      </c>
      <c r="F280" s="95">
        <f>(((F279/100)*(EXP((-D280/'Bilance větrané místnosti'!$F$10)*E280)))+(((C280/D280)+('Bilance větrané místnosti'!$F$17/100/10000))*(1-(EXP((-D280/'Bilance větrané místnosti'!$F$10)*E280)))))*100</f>
        <v>0.13363378889637589</v>
      </c>
      <c r="G280" s="99">
        <f t="shared" si="14"/>
        <v>1336.337888963759</v>
      </c>
      <c r="H280" s="81"/>
    </row>
    <row r="281" spans="1:8" x14ac:dyDescent="0.25">
      <c r="A281" s="105"/>
      <c r="B281" s="97">
        <v>0.52638888888890301</v>
      </c>
      <c r="C281" s="98">
        <f>+'Bilance větrané místnosti'!$F$21</f>
        <v>0.44175321137591961</v>
      </c>
      <c r="D281" s="96">
        <f t="shared" si="16"/>
        <v>580</v>
      </c>
      <c r="E281" s="98">
        <f t="shared" si="15"/>
        <v>1.6666666666666666E-2</v>
      </c>
      <c r="F281" s="95">
        <f>(((F280/100)*(EXP((-D281/'Bilance větrané místnosti'!$F$10)*E281)))+(((C281/D281)+('Bilance větrané místnosti'!$F$17/100/10000))*(1-(EXP((-D281/'Bilance větrané místnosti'!$F$10)*E281)))))*100</f>
        <v>0.13354012628148726</v>
      </c>
      <c r="G281" s="99">
        <f t="shared" si="14"/>
        <v>1335.4012628148726</v>
      </c>
      <c r="H281" s="81"/>
    </row>
    <row r="282" spans="1:8" x14ac:dyDescent="0.25">
      <c r="A282" s="105"/>
      <c r="B282" s="97">
        <v>0.527083333333348</v>
      </c>
      <c r="C282" s="98">
        <f>+'Bilance větrané místnosti'!$F$21</f>
        <v>0.44175321137591961</v>
      </c>
      <c r="D282" s="96">
        <f t="shared" si="16"/>
        <v>580</v>
      </c>
      <c r="E282" s="98">
        <f t="shared" si="15"/>
        <v>1.6666666666666666E-2</v>
      </c>
      <c r="F282" s="95">
        <f>(((F281/100)*(EXP((-D282/'Bilance větrané místnosti'!$F$10)*E282)))+(((C282/D282)+('Bilance větrané místnosti'!$F$17/100/10000))*(1-(EXP((-D282/'Bilance větrané místnosti'!$F$10)*E282)))))*100</f>
        <v>0.13345001616349716</v>
      </c>
      <c r="G282" s="99">
        <f t="shared" si="14"/>
        <v>1334.5001616349716</v>
      </c>
      <c r="H282" s="81"/>
    </row>
    <row r="283" spans="1:8" x14ac:dyDescent="0.25">
      <c r="A283" s="105"/>
      <c r="B283" s="97">
        <v>0.527777777777792</v>
      </c>
      <c r="C283" s="98">
        <f>+'Bilance větrané místnosti'!$F$21</f>
        <v>0.44175321137591961</v>
      </c>
      <c r="D283" s="96">
        <f t="shared" si="16"/>
        <v>580</v>
      </c>
      <c r="E283" s="98">
        <f t="shared" si="15"/>
        <v>1.6666666666666666E-2</v>
      </c>
      <c r="F283" s="95">
        <f>(((F282/100)*(EXP((-D283/'Bilance větrané místnosti'!$F$10)*E283)))+(((C283/D283)+('Bilance větrané místnosti'!$F$17/100/10000))*(1-(EXP((-D283/'Bilance větrané místnosti'!$F$10)*E283)))))*100</f>
        <v>0.13336332380098045</v>
      </c>
      <c r="G283" s="99">
        <f t="shared" si="14"/>
        <v>1333.6332380098045</v>
      </c>
      <c r="H283" s="81"/>
    </row>
    <row r="284" spans="1:8" x14ac:dyDescent="0.25">
      <c r="A284" s="105"/>
      <c r="B284" s="97">
        <v>0.528472222222237</v>
      </c>
      <c r="C284" s="98">
        <f>+'Bilance větrané místnosti'!$F$21</f>
        <v>0.44175321137591961</v>
      </c>
      <c r="D284" s="96">
        <f t="shared" si="16"/>
        <v>580</v>
      </c>
      <c r="E284" s="98">
        <f t="shared" si="15"/>
        <v>1.6666666666666666E-2</v>
      </c>
      <c r="F284" s="95">
        <f>(((F283/100)*(EXP((-D284/'Bilance větrané místnosti'!$F$10)*E284)))+(((C284/D284)+('Bilance větrané místnosti'!$F$17/100/10000))*(1-(EXP((-D284/'Bilance větrané místnosti'!$F$10)*E284)))))*100</f>
        <v>0.13327991956307284</v>
      </c>
      <c r="G284" s="99">
        <f t="shared" si="14"/>
        <v>1332.7991956307283</v>
      </c>
      <c r="H284" s="81"/>
    </row>
    <row r="285" spans="1:8" x14ac:dyDescent="0.25">
      <c r="A285" s="105"/>
      <c r="B285" s="97">
        <v>0.529166666666681</v>
      </c>
      <c r="C285" s="98">
        <f>+'Bilance větrané místnosti'!$F$21</f>
        <v>0.44175321137591961</v>
      </c>
      <c r="D285" s="96">
        <f t="shared" si="16"/>
        <v>580</v>
      </c>
      <c r="E285" s="98">
        <f t="shared" si="15"/>
        <v>1.6666666666666666E-2</v>
      </c>
      <c r="F285" s="95">
        <f>(((F284/100)*(EXP((-D285/'Bilance větrané místnosti'!$F$10)*E285)))+(((C285/D285)+('Bilance větrané místnosti'!$F$17/100/10000))*(1-(EXP((-D285/'Bilance větrané místnosti'!$F$10)*E285)))))*100</f>
        <v>0.13319967873563424</v>
      </c>
      <c r="G285" s="99">
        <f t="shared" si="14"/>
        <v>1331.9967873563423</v>
      </c>
      <c r="H285" s="81"/>
    </row>
    <row r="286" spans="1:8" x14ac:dyDescent="0.25">
      <c r="A286" s="105"/>
      <c r="B286" s="97">
        <v>0.52986111111112599</v>
      </c>
      <c r="C286" s="98">
        <f>+'Bilance větrané místnosti'!$F$21</f>
        <v>0.44175321137591961</v>
      </c>
      <c r="D286" s="96">
        <f t="shared" si="16"/>
        <v>580</v>
      </c>
      <c r="E286" s="98">
        <f t="shared" si="15"/>
        <v>1.6666666666666666E-2</v>
      </c>
      <c r="F286" s="95">
        <f>(((F285/100)*(EXP((-D286/'Bilance větrané místnosti'!$F$10)*E286)))+(((C286/D286)+('Bilance větrané místnosti'!$F$17/100/10000))*(1-(EXP((-D286/'Bilance větrané místnosti'!$F$10)*E286)))))*100</f>
        <v>0.13312248133476398</v>
      </c>
      <c r="G286" s="99">
        <f t="shared" si="14"/>
        <v>1331.2248133476398</v>
      </c>
      <c r="H286" s="81"/>
    </row>
    <row r="287" spans="1:8" x14ac:dyDescent="0.25">
      <c r="A287" s="105"/>
      <c r="B287" s="97">
        <v>0.53055555555556999</v>
      </c>
      <c r="C287" s="98">
        <f>+'Bilance větrané místnosti'!$F$21</f>
        <v>0.44175321137591961</v>
      </c>
      <c r="D287" s="96">
        <f t="shared" si="16"/>
        <v>580</v>
      </c>
      <c r="E287" s="98">
        <f t="shared" si="15"/>
        <v>1.6666666666666666E-2</v>
      </c>
      <c r="F287" s="95">
        <f>(((F286/100)*(EXP((-D287/'Bilance větrané místnosti'!$F$10)*E287)))+(((C287/D287)+('Bilance větrané místnosti'!$F$17/100/10000))*(1-(EXP((-D287/'Bilance větrané místnosti'!$F$10)*E287)))))*100</f>
        <v>0.13304821192738928</v>
      </c>
      <c r="G287" s="99">
        <f t="shared" si="14"/>
        <v>1330.4821192738927</v>
      </c>
      <c r="H287" s="81"/>
    </row>
    <row r="288" spans="1:8" ht="15.75" thickBot="1" x14ac:dyDescent="0.3">
      <c r="A288" s="106"/>
      <c r="B288" s="97">
        <v>0.53125000000001499</v>
      </c>
      <c r="C288" s="98">
        <f>+'Bilance větrané místnosti'!$F$21</f>
        <v>0.44175321137591961</v>
      </c>
      <c r="D288" s="96">
        <f t="shared" si="16"/>
        <v>580</v>
      </c>
      <c r="E288" s="98">
        <f t="shared" si="15"/>
        <v>1.6666666666666666E-2</v>
      </c>
      <c r="F288" s="95">
        <f>(((F287/100)*(EXP((-D288/'Bilance větrané místnosti'!$F$10)*E288)))+(((C288/D288)+('Bilance větrané místnosti'!$F$17/100/10000))*(1-(EXP((-D288/'Bilance větrané místnosti'!$F$10)*E288)))))*100</f>
        <v>0.13297675945865833</v>
      </c>
      <c r="G288" s="99">
        <f t="shared" si="14"/>
        <v>1329.7675945865833</v>
      </c>
      <c r="H288" s="81"/>
    </row>
  </sheetData>
  <sheetProtection password="C4A2" sheet="1" objects="1" scenarios="1" selectLockedCells="1" selectUnlockedCells="1"/>
  <mergeCells count="4">
    <mergeCell ref="A224:A233"/>
    <mergeCell ref="A169:A178"/>
    <mergeCell ref="A49:A58"/>
    <mergeCell ref="A104:A1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větrané místnosti</vt:lpstr>
      <vt:lpstr>Pomoc</vt:lpstr>
      <vt:lpstr>Vypocet koncentrace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Polak Bohdan</cp:lastModifiedBy>
  <cp:lastPrinted>2015-12-16T11:01:28Z</cp:lastPrinted>
  <dcterms:created xsi:type="dcterms:W3CDTF">2014-10-05T08:18:31Z</dcterms:created>
  <dcterms:modified xsi:type="dcterms:W3CDTF">2015-12-21T08:27:48Z</dcterms:modified>
</cp:coreProperties>
</file>